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Cronograma Mensal" sheetId="2" r:id="rId2"/>
    <sheet name="Resumo" sheetId="3" r:id="rId3"/>
  </sheets>
  <externalReferences>
    <externalReference r:id="rId6"/>
  </externalReferences>
  <definedNames>
    <definedName name="_xlnm._FilterDatabase" localSheetId="0" hidden="1">'Orçamento'!$B$14:$J$87</definedName>
    <definedName name="_xlfn.IFERROR" hidden="1">#NAME?</definedName>
    <definedName name="_xlfn_IFERROR">NA()</definedName>
    <definedName name="_xlnm_Print_Area_1">'Orçamento'!$B$1:$J$79</definedName>
    <definedName name="_xlnm_Print_Area_2">#REF!</definedName>
    <definedName name="_xlnm_Print_Area_3">'Resumo'!$A$1:$E$31</definedName>
    <definedName name="_xlnm_Print_Area_4" localSheetId="1">'Cronograma Mensal'!$A$1:$E$29</definedName>
    <definedName name="_xlnm_Print_Area_4">#REF!</definedName>
    <definedName name="_xlnm_Print_Titles_1">'Orçamento'!$1:$14</definedName>
    <definedName name="_xlnm_Print_Titles_2">#REF!</definedName>
    <definedName name="_xlnm_Print_Titles_3">'Resumo'!$1:$15</definedName>
    <definedName name="_xlnm.Print_Area" localSheetId="1">'Cronograma Mensal'!$A$1:$G$35</definedName>
    <definedName name="_xlnm.Print_Area" localSheetId="0">'Orçamento'!$B$1:$J$87</definedName>
    <definedName name="_xlnm.Print_Area" localSheetId="2">'Resumo'!$A$1:$E$31</definedName>
    <definedName name="Excel_BuiltIn__FilterDatabase" localSheetId="0">'Orçamento'!#REF!</definedName>
    <definedName name="Excel_BuiltIn_Print_Area" localSheetId="0">'Orçamento'!$B$1:$J$82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'Orçamento'!$14:$14</definedName>
    <definedName name="_xlnm.Print_Titles" localSheetId="2">'Resumo'!$1:$15</definedName>
    <definedName name="Z_2483EC8A_7597_461B_9CFC_2FA94ACA4DFB_.wvu.FilterData" localSheetId="0" hidden="1">'Orçamento'!$B$14:$J$82</definedName>
    <definedName name="Z_29968698_A86A_456F_9240_BB3FE00129DB__wvu_FilterData" localSheetId="0">'Orçamento'!$B$14:$K$82</definedName>
    <definedName name="Z_30999B9E_2E65_4663_976F_9A54CE05102E__wvu_FilterData" localSheetId="0">'Orçamento'!$B$14:$K$82</definedName>
    <definedName name="Z_30999B9E_2E65_4663_976F_9A54CE05102E__wvu_PrintArea" localSheetId="1">'Cronograma Mensal'!$A$1:$E$34</definedName>
    <definedName name="Z_30999B9E_2E65_4663_976F_9A54CE05102E__wvu_PrintArea" localSheetId="0">'Orçamento'!$B$1:$J$88</definedName>
    <definedName name="Z_30999B9E_2E65_4663_976F_9A54CE05102E__wvu_PrintArea" localSheetId="2">'Resumo'!$A$1:$E$31</definedName>
    <definedName name="Z_30999B9E_2E65_4663_976F_9A54CE05102E__wvu_PrintTitles" localSheetId="0">'Orçamento'!$1:$14</definedName>
    <definedName name="Z_30999B9E_2E65_4663_976F_9A54CE05102E__wvu_PrintTitles" localSheetId="2">'Resumo'!$1:$15</definedName>
    <definedName name="Z_37FA8F07_9D7A_418D_BC30_0AE0C3739A19__wvu_FilterData" localSheetId="0">'Orçamento'!$B$14:$J$79</definedName>
    <definedName name="Z_37FA8F07_9D7A_418D_BC30_0AE0C3739A19__wvu_PrintArea" localSheetId="1">'Cronograma Mensal'!$A$1:$E$34</definedName>
    <definedName name="Z_37FA8F07_9D7A_418D_BC30_0AE0C3739A19__wvu_PrintArea" localSheetId="2">'Resumo'!$A$1:$E$31</definedName>
    <definedName name="Z_37FA8F07_9D7A_418D_BC30_0AE0C3739A19__wvu_PrintTitles" localSheetId="2">'Resumo'!$1:$15</definedName>
    <definedName name="Z_3B8348FD_7A00_44FD_ACF5_E6A19592872E_.wvu.Cols" localSheetId="1" hidden="1">'Cronograma Mensal'!$E:$E</definedName>
    <definedName name="Z_3B8348FD_7A00_44FD_ACF5_E6A19592872E_.wvu.Cols" localSheetId="0" hidden="1">'Orçamento'!$D:$D</definedName>
    <definedName name="Z_3B8348FD_7A00_44FD_ACF5_E6A19592872E_.wvu.FilterData" localSheetId="0" hidden="1">'Orçamento'!$B$14:$J$82</definedName>
    <definedName name="Z_3B8348FD_7A00_44FD_ACF5_E6A19592872E_.wvu.PrintArea" localSheetId="1" hidden="1">'Cronograma Mensal'!$A$1:$E$35</definedName>
    <definedName name="Z_3B8348FD_7A00_44FD_ACF5_E6A19592872E_.wvu.PrintArea" localSheetId="0" hidden="1">'Orçamento'!$B$1:$J$88</definedName>
    <definedName name="Z_3B8348FD_7A00_44FD_ACF5_E6A19592872E_.wvu.PrintArea" localSheetId="2" hidden="1">'Resumo'!$A$1:$E$31</definedName>
    <definedName name="Z_3B8348FD_7A00_44FD_ACF5_E6A19592872E_.wvu.PrintTitles" localSheetId="1" hidden="1">'Cronograma Mensal'!$A:$D</definedName>
    <definedName name="Z_3B8348FD_7A00_44FD_ACF5_E6A19592872E_.wvu.PrintTitles" localSheetId="0" hidden="1">'Orçamento'!$14:$14</definedName>
    <definedName name="Z_3B8348FD_7A00_44FD_ACF5_E6A19592872E_.wvu.PrintTitles" localSheetId="2" hidden="1">'Resumo'!$1:$15</definedName>
    <definedName name="Z_50160325_FDD6_4995_897D_2F4F0C6430EC__wvu_FilterData" localSheetId="0">'Orçamento'!$B$14:$J$79</definedName>
    <definedName name="Z_50160325_FDD6_4995_897D_2F4F0C6430EC__wvu_PrintArea" localSheetId="1">'Cronograma Mensal'!$A$1:$E$34</definedName>
    <definedName name="Z_50160325_FDD6_4995_897D_2F4F0C6430EC__wvu_PrintArea" localSheetId="0">'Orçamento'!$B$1:$J$88</definedName>
    <definedName name="Z_50160325_FDD6_4995_897D_2F4F0C6430EC__wvu_PrintArea" localSheetId="2">'Resumo'!$A$1:$E$31</definedName>
    <definedName name="Z_50160325_FDD6_4995_897D_2F4F0C6430EC__wvu_PrintTitles" localSheetId="0">'Orçamento'!$1:$14</definedName>
    <definedName name="Z_50160325_FDD6_4995_897D_2F4F0C6430EC__wvu_PrintTitles" localSheetId="2">'Resumo'!$1:$15</definedName>
    <definedName name="Z_51679F6D_52C9_495E_8CE0_A4AA589D4632__wvu_FilterData" localSheetId="0">'Orçamento'!$B$14:$J$79</definedName>
    <definedName name="Z_65A89EDC_E2EF_4E49_9370_82AFDB881213__wvu_FilterData" localSheetId="0">'Orçamento'!$B$14:$J$79</definedName>
    <definedName name="Z_8EC65F00_94CE_4AAC_901F_0F1A78C19FA2__wvu_FilterData" localSheetId="0">'Orçamento'!$B$14:$J$79</definedName>
    <definedName name="Z_B535EED3_096A_4559_AE37_6359A35C71B4_.wvu.Cols" localSheetId="1" hidden="1">'Cronograma Mensal'!$E:$E</definedName>
    <definedName name="Z_B535EED3_096A_4559_AE37_6359A35C71B4_.wvu.Cols" localSheetId="0" hidden="1">'Orçamento'!$D:$D,'Orçamento'!#REF!</definedName>
    <definedName name="Z_B535EED3_096A_4559_AE37_6359A35C71B4_.wvu.FilterData" localSheetId="0" hidden="1">'Orçamento'!$B$14:$K$82</definedName>
    <definedName name="Z_B535EED3_096A_4559_AE37_6359A35C71B4_.wvu.PrintArea" localSheetId="1" hidden="1">'Cronograma Mensal'!$A$1:$E$35</definedName>
    <definedName name="Z_B535EED3_096A_4559_AE37_6359A35C71B4_.wvu.PrintArea" localSheetId="0" hidden="1">'Orçamento'!$B$1:$J$88</definedName>
    <definedName name="Z_B535EED3_096A_4559_AE37_6359A35C71B4_.wvu.PrintArea" localSheetId="2" hidden="1">'Resumo'!$A$1:$E$31</definedName>
    <definedName name="Z_B535EED3_096A_4559_AE37_6359A35C71B4_.wvu.PrintTitles" localSheetId="1" hidden="1">'Cronograma Mensal'!$A:$D</definedName>
    <definedName name="Z_B535EED3_096A_4559_AE37_6359A35C71B4_.wvu.PrintTitles" localSheetId="0" hidden="1">'Orçamento'!$14:$14</definedName>
    <definedName name="Z_B535EED3_096A_4559_AE37_6359A35C71B4_.wvu.PrintTitles" localSheetId="2" hidden="1">'Resumo'!$1:$15</definedName>
    <definedName name="Z_CC09A366_C6A3_4857_97A0_64EABF22978D__wvu_FilterData" localSheetId="0">'Orçamento'!$B$14:$K$82</definedName>
    <definedName name="Z_CE6D2F78_279A_48FF_B90B_4CA40BF0D3DA__wvu_FilterData" localSheetId="0">'Orçamento'!$B$14:$K$82</definedName>
    <definedName name="Z_CE6D2F78_279A_48FF_B90B_4CA40BF0D3DA__wvu_PrintArea" localSheetId="1">'Cronograma Mensal'!$A$1:$E$34</definedName>
    <definedName name="Z_CE6D2F78_279A_48FF_B90B_4CA40BF0D3DA__wvu_PrintArea" localSheetId="0">'Orçamento'!$B$1:$J$88</definedName>
    <definedName name="Z_CE6D2F78_279A_48FF_B90B_4CA40BF0D3DA__wvu_PrintArea" localSheetId="2">'Resumo'!$A$1:$E$31</definedName>
    <definedName name="Z_CE6D2F78_279A_48FF_B90B_4CA40BF0D3DA__wvu_PrintTitles" localSheetId="0">'Orçamento'!$1:$14</definedName>
    <definedName name="Z_CE6D2F78_279A_48FF_B90B_4CA40BF0D3DA__wvu_PrintTitles" localSheetId="2">'Resumo'!$1:$15</definedName>
  </definedNames>
  <calcPr fullCalcOnLoad="1"/>
</workbook>
</file>

<file path=xl/sharedStrings.xml><?xml version="1.0" encoding="utf-8"?>
<sst xmlns="http://schemas.openxmlformats.org/spreadsheetml/2006/main" count="297" uniqueCount="180">
  <si>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</si>
  <si>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</si>
  <si>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</si>
  <si>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</si>
  <si>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</si>
  <si>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</si>
  <si>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</si>
  <si>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</si>
  <si>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</si>
  <si>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</si>
  <si>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</si>
  <si>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</si>
  <si>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</si>
  <si>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</si>
  <si>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</si>
  <si>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</si>
  <si>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01.01.02</t>
  </si>
  <si>
    <t>01.02</t>
  </si>
  <si>
    <t>02.01</t>
  </si>
  <si>
    <t>un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</si>
  <si>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</si>
  <si>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</si>
  <si>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</si>
  <si>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</si>
  <si>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</si>
  <si>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</si>
  <si>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</si>
  <si>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</si>
  <si>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Custo Total</t>
  </si>
  <si>
    <t>01.06</t>
  </si>
  <si>
    <t>02.08.020</t>
  </si>
  <si>
    <t>05.07.050</t>
  </si>
  <si>
    <t>28.01.210</t>
  </si>
  <si>
    <t>43.10.480</t>
  </si>
  <si>
    <t>50.01.090</t>
  </si>
  <si>
    <t>50.01.100</t>
  </si>
  <si>
    <t>50.01.340</t>
  </si>
  <si>
    <t>50.05.230</t>
  </si>
  <si>
    <t>50.20.110</t>
  </si>
  <si>
    <t>50.20.130</t>
  </si>
  <si>
    <t>55.01.020</t>
  </si>
  <si>
    <t>BDI</t>
  </si>
  <si>
    <t>97.02.193</t>
  </si>
  <si>
    <t>97.02.198</t>
  </si>
  <si>
    <t>Descrição dos Serviços</t>
  </si>
  <si>
    <t xml:space="preserve">TOTAL  GERAL </t>
  </si>
  <si>
    <t xml:space="preserve">Custo un. </t>
  </si>
  <si>
    <t>TOTAL GERAL</t>
  </si>
  <si>
    <t>VALOR TOTAL (sem BDI)</t>
  </si>
  <si>
    <t>VALOR TOTAL (com BDI)</t>
  </si>
  <si>
    <t xml:space="preserve">TOTAL GERAL COM BDI 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</si>
  <si>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</si>
  <si>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>m2</t>
  </si>
  <si>
    <t>ADEQUAÇÃO</t>
  </si>
  <si>
    <t xml:space="preserve">ABRACADEIRA EM ACO PARA AMARRACAO DE ELETRODUTOS, TIPO D, COM 3/4" E PARAFUSO DE FIXACAO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</si>
  <si>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CHAVE DUPLA PARA CONEXOES TIPO STORZ, ENGATE RAPIDO 1 1/2" X 2 1/2", EM LATAO, PARA INSTALACAO PREDIAL COMBATE A INCENDIO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</si>
  <si>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AVCB - Prédio da ADM e Arquivo</t>
  </si>
  <si>
    <t>Rua Isola Belli Leonardo, nº08, Vila Nova - Itapevi / SP</t>
  </si>
  <si>
    <t>PRÉDIO DA ADMINISTRAÇÃO</t>
  </si>
  <si>
    <t>SERVIÇOS PRELIMINARES</t>
  </si>
  <si>
    <t>01.02.01</t>
  </si>
  <si>
    <t>DEMOLIÇÃO E RETUIRADA</t>
  </si>
  <si>
    <t>01.03</t>
  </si>
  <si>
    <t>01.03.01</t>
  </si>
  <si>
    <t>01.03.02</t>
  </si>
  <si>
    <t>01.03.03</t>
  </si>
  <si>
    <t>01.03.04</t>
  </si>
  <si>
    <t>PORTA CORTA FOGO</t>
  </si>
  <si>
    <t>01.04</t>
  </si>
  <si>
    <t>01.04.01</t>
  </si>
  <si>
    <t>01.04.02</t>
  </si>
  <si>
    <t>01.04.03</t>
  </si>
  <si>
    <t>01.04.04</t>
  </si>
  <si>
    <t>01.04.05</t>
  </si>
  <si>
    <t>01.04.06</t>
  </si>
  <si>
    <t>01.04.07</t>
  </si>
  <si>
    <t>01.04.08</t>
  </si>
  <si>
    <t>01.04.09</t>
  </si>
  <si>
    <t>01.04.10</t>
  </si>
  <si>
    <t>HIDRANTE, ACESSÓRIOS E CONEXÕES</t>
  </si>
  <si>
    <t>01.05</t>
  </si>
  <si>
    <t>01.05.01</t>
  </si>
  <si>
    <t>01.05.02</t>
  </si>
  <si>
    <t>01.05.03</t>
  </si>
  <si>
    <t>01.05.04</t>
  </si>
  <si>
    <t>01.05.05</t>
  </si>
  <si>
    <t>01.05.06</t>
  </si>
  <si>
    <t>01.05.07</t>
  </si>
  <si>
    <t>01.05.08</t>
  </si>
  <si>
    <t>ELÉTRICA - ILUMINAÇÃO</t>
  </si>
  <si>
    <t>ELÉTRICA - ALARME</t>
  </si>
  <si>
    <t>01.06.01</t>
  </si>
  <si>
    <t>01.06.02</t>
  </si>
  <si>
    <t>01.06.03</t>
  </si>
  <si>
    <t>01.06.04</t>
  </si>
  <si>
    <t>01.06.05</t>
  </si>
  <si>
    <t>01.06.06</t>
  </si>
  <si>
    <t>01.06.07</t>
  </si>
  <si>
    <t>01.06.08</t>
  </si>
  <si>
    <t>01.06.09</t>
  </si>
  <si>
    <t>09.05.096</t>
  </si>
  <si>
    <t>01.07.01</t>
  </si>
  <si>
    <t>01.07.02</t>
  </si>
  <si>
    <t>01.07</t>
  </si>
  <si>
    <t>EXTINTORES</t>
  </si>
  <si>
    <t>01.08</t>
  </si>
  <si>
    <t>01.08.01</t>
  </si>
  <si>
    <t>01.08.02</t>
  </si>
  <si>
    <t>SINALIZAÇÃO</t>
  </si>
  <si>
    <t>01.09</t>
  </si>
  <si>
    <t>COMPLEMENTARES E FINAIS</t>
  </si>
  <si>
    <t>01.09.01</t>
  </si>
  <si>
    <t>01.09.02</t>
  </si>
  <si>
    <t>01.09.03</t>
  </si>
  <si>
    <t>08.08.090</t>
  </si>
  <si>
    <t>PRÉDIO DO ARQUIVO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</si>
  <si>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</si>
  <si>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</si>
  <si>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</si>
  <si>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</si>
  <si>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</si>
  <si>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</si>
  <si>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</si>
  <si>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</si>
  <si>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</si>
  <si>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</si>
  <si>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02.01.11</t>
  </si>
  <si>
    <t>06.03.100</t>
  </si>
  <si>
    <t>08.80.093</t>
  </si>
  <si>
    <t>Rua Maria Zibina de Carvalho, nº04, Jd. Santa Rita - Itapevi / SP</t>
  </si>
  <si>
    <t>Placa De Identificação Para Obra</t>
  </si>
  <si>
    <t>Remoção De Entulho De Obra Com Caçamba Metálica - Material Volumoso E Misturado Por Alvenaria, Terra, Madeira, Papel, Plástico E Metal</t>
  </si>
  <si>
    <t>m3</t>
  </si>
  <si>
    <t>Servente Com Encargos Complementares</t>
  </si>
  <si>
    <t>h</t>
  </si>
  <si>
    <t>Porta Corta-Fogo P90 - 1,05 X 2,10M, Com Dobradiças E Molas Sem Ferragem</t>
  </si>
  <si>
    <t>Mola Fecha-Porta,Tipo Pesado</t>
  </si>
  <si>
    <t>Pintura Com Tinta Alquídica De Acabamento (Esmalte Sintético Acetinado) Aplicada A Rolo Ou Pincel Sobre Superfícies Metálicas (Exceto Perfil) Executado Em Obra (02 Demãos). Af_01/2020</t>
  </si>
  <si>
    <t>Fechadura Tipo Alavanca Com Chave Para Porta Corta-Fogo</t>
  </si>
  <si>
    <t>Conjunto Motor-Bomba (Centrífuga) 7,5 Cv, Multiestágio, Hman= 30 A 80 Mca, Q= 21,6 A 12,0 M³/H</t>
  </si>
  <si>
    <t>Mangueira Com União De Engate Rápido, Dn= 2 1/2´ (63 Mm)</t>
  </si>
  <si>
    <t>m</t>
  </si>
  <si>
    <t>Esguicho De Incêndio Com Engate Rápido - 2 1/2"X5/8"</t>
  </si>
  <si>
    <t>Abrigo Para Registro De Recalque Tipo Coluna, Completo - Inclusive Tubulações E Válvulas</t>
  </si>
  <si>
    <t>Quadro Comando Para Conjunto Motor-Bomba, Trifásico - Até 5Hp</t>
  </si>
  <si>
    <t>Botoeira Para Acionamento De Bomba De Incêndio Tipo Quebra-Vidro</t>
  </si>
  <si>
    <t>Encanador Ou Bombeiro Hidráulico Com Encargos Complementares</t>
  </si>
  <si>
    <t>Auxiliar De Encanador Ou Bombeiro Hidráulico Com Encargos Complementares</t>
  </si>
  <si>
    <t>Eletroduto De Aço Galvanizado, Classe Leve, Dn 25 Mm (1), Aparente, Instalado Em Parede - Fornecimento E Instalação. Af_11/2016_P</t>
  </si>
  <si>
    <t>Condulete De Alumínio, Tipo X, Para Eletroduto De Aço Galvanizado Dn 20 Mm (3/4''), Aparente - Fornecimento E Instalação. Af_11/2016_P</t>
  </si>
  <si>
    <t>Cabo De Cobre Flexível Isolado, 2,5 Mm², Anti-Chama 0,6/1,0 Kv, Para Circuitos Terminais - Fornecimento E Instalação. Af_12/2015</t>
  </si>
  <si>
    <t>Caminhão Trucado (C/ Terceiro Eixo) Eletrônico - Potência 231Cv - Pbt = 22000Kg - Dist. Entre Eixos 5170 Mm - Inclui Carroceria Fixa Aberta De Madeira - Impostos E Seguros. Af_06/2015</t>
  </si>
  <si>
    <t>Disjuntor Bipolar Tipo Din, Corrente Nominal De 10A - Fornecimento E Instalação. Af_10/2020</t>
  </si>
  <si>
    <t>Eletricista Com Encargos Complementares</t>
  </si>
  <si>
    <t>Auxiliar De Eletricista Com Encargos Complementares</t>
  </si>
  <si>
    <t>Sirene Audiovisual Tipo Endereçável</t>
  </si>
  <si>
    <t>Central De Sistema De Alarme Até 12 Endereços</t>
  </si>
  <si>
    <t>Eletroduto De Aço Galvanizado, Classe Leve, Dn 20 Mm (3/4), Aparente, Instalado Em Teto - Fornecimento E Instalação. Af_11/2016_P</t>
  </si>
  <si>
    <t>Cabo De Cobre Flexível Isolado, 1,5 Mm², Anti-Chama 0,6/1,0 Kv, Para Circuitos Terminais - Fornecimento E Instalação. Af_12/2015</t>
  </si>
  <si>
    <t>Recarga De Extintor De Pó Químico Seco</t>
  </si>
  <si>
    <t>kg</t>
  </si>
  <si>
    <t>Recarga De Extintor De Água Pressurizada</t>
  </si>
  <si>
    <t>l</t>
  </si>
  <si>
    <t>Placa De Sinalização Em Pvc Fotoluminescente (200X200Mm), Com Indicação De Equipamentos De Alarme, Detecção E Extinção De Incêndio</t>
  </si>
  <si>
    <t>Placa De Sinalização Em Pvc, Com Indicação De Proibição Normativa</t>
  </si>
  <si>
    <t>Treinamento Básico Para Brigada De Incêndio Incluso Equipamentos (Por Participante)</t>
  </si>
  <si>
    <t>Limpeza Final Da Obra</t>
  </si>
  <si>
    <t>Serviços Técnicos Profissionais Para Obtenção Do Avcb Junto Ao Corpo De Bombeiros Para Edificações Até 2000 M2</t>
  </si>
  <si>
    <t>gl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</si>
  <si>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</si>
  <si>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Co-34 Corrimão Duplo Aço Galvanizado Com Pintura Esmalte.</t>
  </si>
  <si>
    <t>Recarga De Extintor De Po Quimico De 4 Kg</t>
  </si>
  <si>
    <t>Extintor De Incêndio Portátil Com Carga De Água Pressurizada De 10 L, Classe A - Fornecimento E Instalação. Af_10/2020_P</t>
  </si>
  <si>
    <t>Extintor De Incêndio Portátil Com Carga De Pqs De 4 Kg, Classe Bc - Fornecimento E Instalação. Af_10/2020_P</t>
  </si>
  <si>
    <t>XX,XX</t>
  </si>
  <si>
    <t>CDHU - 185  /  Sinapi-Abr/22  /  Siurb-Jan/22  /  FDE-Abr/22</t>
  </si>
  <si>
    <t>CDHU-185</t>
  </si>
  <si>
    <t>Sinapi-Abr/22</t>
  </si>
  <si>
    <t>Siurb (Edif)-Jan/22</t>
  </si>
  <si>
    <t>FDE-Abr/22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</si>
</sst>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3" formatCode="_-&quot;R$ &quot;* #,##0.00_-;&quot;-R$ &quot;* #,##0.00_-;_-&quot;R$ &quot;* \-??_-;_-@_-"/>
    <numFmt numFmtId="174" formatCode="00\-00\-00"/>
    <numFmt numFmtId="175" formatCode="&quot;Mês&quot;\ ##"/>
    <numFmt numFmtId="176" formatCode="_-* #,##0.0000_-;\-* #,##0.0000_-;_-* &quot;-&quot;??_-;_-@_-"/>
    <numFmt numFmtId="177" formatCode="&quot; R$ &quot;* #,##0.00\ &quot;/ m2&quot;"/>
    <numFmt numFmtId="178" formatCode="##,##0.00\ &quot;m2&quot;"/>
    <numFmt numFmtId="179" formatCode="&quot;R$&quot;\ #,##0.00"/>
    <numFmt numFmtId="180" formatCode="&quot;R$ &quot;#,##0.00\ &quot;/ m2&quot;"/>
    <numFmt numFmtId="181" formatCode="&quot; R$ &quot;#,##0.00\ &quot;/ m2&quot;"/>
    <numFmt numFmtId="182" formatCode="&quot;MÊS&quot;\ ##"/>
    <numFmt numFmtId="183" formatCode="_(&quot;R$ &quot;#,##0.00_);_(&quot;R$ &quot;\(#,##0.00\);_(&quot;R$ &quot;\ \-??_);_(@_)"/>
    <numFmt numFmtId="184" formatCode="[$-416]dddd\,\ d&quot; de &quot;mmmm&quot; de &quot;yyyy"/>
    <numFmt numFmtId="185" formatCode="00.00.00"/>
    <numFmt numFmtId="186" formatCode="#,##0.00\ &quot;m2&quot;"/>
    <numFmt numFmtId="187" formatCode="&quot;R$ &quot;* #,##0.00\ &quot;/&quot;\ &quot;m2&quot;"/>
    <numFmt numFmtId="188" formatCode="0.000"/>
    <numFmt numFmtId="189" formatCode="0.00_)"/>
    <numFmt numFmtId="190" formatCode="_-#,##0.00_-;\-#,##0.00_-;_-&quot;-&quot;??_-;_-@_-"/>
    <numFmt numFmtId="191" formatCode="@&quot; (R$)&quot;"/>
    <numFmt numFmtId="192" formatCode="_-#,##0.00_-;\-#,##0.00_-;_-\ &quot;-&quot;??_-;_-@_-"/>
    <numFmt numFmtId="193" formatCode="&quot;( &quot;0.00%&quot; )&quot;"/>
    <numFmt numFmtId="194" formatCode="dd\ &quot;de&quot;\ mmmm\ &quot;de&quot;\ yyyy"/>
    <numFmt numFmtId="195" formatCode="General;General;"/>
    <numFmt numFmtId="196" formatCode="[$-F800]dddd\,\ mmmm\ dd\,\ yyyy"/>
    <numFmt numFmtId="197" formatCode="#,##0.0000"/>
    <numFmt numFmtId="198" formatCode="_(* #,##0.000_);_(* \(#,##0.000\);_(* \-??_);_(@_)"/>
    <numFmt numFmtId="199" formatCode="0,000.00&quot; m2&quot;"/>
    <numFmt numFmtId="200" formatCode="_(* #,##0.0_);_(* \(#,##0.0\);_(* &quot;-&quot;??_);_(@_)"/>
    <numFmt numFmtId="201" formatCode="&quot; R$ &quot;* #,##0.00\ ;&quot; R$ &quot;* \(#,##0.00\);&quot; R$ &quot;* \-#\ ;@\ "/>
    <numFmt numFmtId="202" formatCode="&quot;R$&quot;\ #,##0.00;[Red]&quot;R$&quot;\ #,##0.00"/>
    <numFmt numFmtId="203" formatCode="0_ ;\-0\ "/>
    <numFmt numFmtId="204" formatCode="0.00000"/>
    <numFmt numFmtId="205" formatCode="&quot;R$&quot;\ #,##0.000"/>
  </numFmts>
  <fonts count="73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medium"/>
      <top style="hair"/>
      <bottom style="hair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NumberFormat="0">
      <alignment/>
      <protection/>
    </xf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0" fillId="0" borderId="0">
      <alignment/>
      <protection/>
    </xf>
    <xf numFmtId="201" fontId="0" fillId="0" borderId="0">
      <alignment/>
      <protection/>
    </xf>
    <xf numFmtId="166" fontId="0" fillId="0" borderId="0">
      <alignment/>
      <protection/>
    </xf>
    <xf numFmtId="44" fontId="57" fillId="0" borderId="0" applyFont="0" applyFill="0" applyBorder="0" applyAlignment="0" applyProtection="0"/>
    <xf numFmtId="0" fontId="58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20" fillId="0" borderId="0" applyFont="0" applyFill="0" applyBorder="0" applyAlignment="0" applyProtection="0"/>
    <xf numFmtId="9" fontId="0" fillId="0" borderId="0">
      <alignment/>
      <protection/>
    </xf>
    <xf numFmtId="0" fontId="59" fillId="21" borderId="5" applyNumberFormat="0" applyAlignment="0" applyProtection="0"/>
    <xf numFmtId="169" fontId="0" fillId="0" borderId="0">
      <alignment/>
      <protection/>
    </xf>
    <xf numFmtId="41" fontId="0" fillId="0" borderId="0" applyFill="0" applyBorder="0" applyAlignment="0" applyProtection="0"/>
    <xf numFmtId="167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7" fontId="0" fillId="0" borderId="0">
      <alignment/>
      <protection/>
    </xf>
    <xf numFmtId="165" fontId="20" fillId="0" borderId="0" applyFont="0" applyFill="0" applyBorder="0" applyAlignment="0" applyProtection="0"/>
    <xf numFmtId="169" fontId="0" fillId="0" borderId="0">
      <alignment/>
      <protection/>
    </xf>
    <xf numFmtId="0" fontId="1" fillId="0" borderId="6">
      <alignment horizontal="left" wrapText="1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0" fillId="0" borderId="0">
      <alignment/>
      <protection/>
    </xf>
  </cellStyleXfs>
  <cellXfs count="293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0" fillId="34" borderId="11" xfId="45" applyFont="1" applyFill="1" applyBorder="1" applyAlignment="1" applyProtection="1">
      <alignment horizontal="left" vertical="center"/>
      <protection locked="0"/>
    </xf>
    <xf numFmtId="166" fontId="0" fillId="0" borderId="12" xfId="49" applyFont="1" applyFill="1" applyBorder="1" applyAlignment="1" applyProtection="1">
      <alignment horizontal="right" vertical="center"/>
      <protection hidden="1"/>
    </xf>
    <xf numFmtId="49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34" borderId="11" xfId="45" applyFont="1" applyFill="1" applyBorder="1" applyAlignment="1" applyProtection="1">
      <alignment horizontal="left" vertical="center"/>
      <protection locked="0"/>
    </xf>
    <xf numFmtId="49" fontId="67" fillId="35" borderId="14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68" fillId="0" borderId="0" xfId="45" applyFont="1" applyFill="1" applyBorder="1" applyAlignment="1" applyProtection="1">
      <alignment vertical="center"/>
      <protection locked="0"/>
    </xf>
    <xf numFmtId="10" fontId="11" fillId="34" borderId="11" xfId="45" applyNumberFormat="1" applyFont="1" applyFill="1" applyBorder="1" applyAlignment="1" applyProtection="1">
      <alignment horizontal="left" vertical="center"/>
      <protection locked="0"/>
    </xf>
    <xf numFmtId="10" fontId="0" fillId="33" borderId="0" xfId="45" applyNumberFormat="1" applyFont="1" applyFill="1" applyBorder="1" applyAlignment="1" applyProtection="1">
      <alignment vertical="center"/>
      <protection locked="0"/>
    </xf>
    <xf numFmtId="10" fontId="18" fillId="34" borderId="11" xfId="45" applyNumberFormat="1" applyFont="1" applyFill="1" applyBorder="1" applyAlignment="1" applyProtection="1">
      <alignment horizontal="left" vertical="center"/>
      <protection locked="0"/>
    </xf>
    <xf numFmtId="0" fontId="0" fillId="0" borderId="15" xfId="45" applyNumberFormat="1" applyFont="1" applyFill="1" applyBorder="1" applyAlignment="1" applyProtection="1">
      <alignment horizontal="center" vertical="center"/>
      <protection hidden="1"/>
    </xf>
    <xf numFmtId="0" fontId="19" fillId="36" borderId="16" xfId="45" applyFont="1" applyFill="1" applyBorder="1" applyAlignment="1" applyProtection="1">
      <alignment horizontal="center" vertical="center"/>
      <protection locked="0"/>
    </xf>
    <xf numFmtId="168" fontId="5" fillId="36" borderId="17" xfId="45" applyNumberFormat="1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6" fillId="0" borderId="0" xfId="45" applyFont="1" applyFill="1" applyBorder="1" applyAlignment="1" applyProtection="1">
      <alignment horizontal="center" vertical="center"/>
      <protection locked="0"/>
    </xf>
    <xf numFmtId="0" fontId="5" fillId="0" borderId="0" xfId="45" applyFont="1" applyFill="1" applyBorder="1" applyAlignment="1" applyProtection="1">
      <alignment horizontal="center" vertical="center"/>
      <protection locked="0"/>
    </xf>
    <xf numFmtId="0" fontId="68" fillId="0" borderId="0" xfId="45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8" xfId="45" applyNumberFormat="1" applyFont="1" applyFill="1" applyBorder="1" applyAlignment="1" applyProtection="1">
      <alignment horizontal="center" vertical="center"/>
      <protection hidden="1"/>
    </xf>
    <xf numFmtId="166" fontId="0" fillId="0" borderId="19" xfId="49" applyFont="1" applyFill="1" applyBorder="1" applyAlignment="1" applyProtection="1">
      <alignment horizontal="right" vertical="center"/>
      <protection hidden="1"/>
    </xf>
    <xf numFmtId="49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2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Fill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Fill="1" applyAlignment="1" applyProtection="1">
      <alignment vertical="center"/>
      <protection locked="0"/>
    </xf>
    <xf numFmtId="0" fontId="10" fillId="0" borderId="0" xfId="45" applyFont="1" applyFill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66" fontId="0" fillId="0" borderId="0" xfId="49" applyFont="1" applyFill="1" applyBorder="1" applyAlignment="1" applyProtection="1">
      <alignment horizontal="center" vertical="center" wrapText="1"/>
      <protection locked="0"/>
    </xf>
    <xf numFmtId="168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vertical="center"/>
      <protection locked="0"/>
    </xf>
    <xf numFmtId="171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68" fontId="10" fillId="0" borderId="0" xfId="45" applyNumberFormat="1" applyFont="1" applyAlignment="1" applyProtection="1">
      <alignment horizontal="center" vertical="center"/>
      <protection locked="0"/>
    </xf>
    <xf numFmtId="0" fontId="4" fillId="0" borderId="21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horizontal="left" vertical="center" wrapText="1"/>
      <protection hidden="1"/>
    </xf>
    <xf numFmtId="0" fontId="4" fillId="0" borderId="22" xfId="45" applyFont="1" applyBorder="1" applyAlignment="1" applyProtection="1">
      <alignment vertical="center" wrapText="1"/>
      <protection hidden="1"/>
    </xf>
    <xf numFmtId="0" fontId="4" fillId="0" borderId="23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1" xfId="45" applyNumberFormat="1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 wrapText="1"/>
      <protection hidden="1"/>
    </xf>
    <xf numFmtId="178" fontId="9" fillId="0" borderId="11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9" fillId="0" borderId="11" xfId="4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45" applyFont="1" applyBorder="1" applyAlignment="1" applyProtection="1">
      <alignment horizontal="left" vertical="center"/>
      <protection hidden="1"/>
    </xf>
    <xf numFmtId="179" fontId="9" fillId="0" borderId="11" xfId="49" applyNumberFormat="1" applyFont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180" fontId="4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45" applyFont="1" applyBorder="1" applyAlignment="1" applyProtection="1">
      <alignment horizontal="center" vertical="center" wrapText="1"/>
      <protection hidden="1"/>
    </xf>
    <xf numFmtId="0" fontId="3" fillId="0" borderId="20" xfId="45" applyFont="1" applyBorder="1" applyAlignment="1" applyProtection="1">
      <alignment vertical="center" wrapText="1"/>
      <protection hidden="1"/>
    </xf>
    <xf numFmtId="0" fontId="3" fillId="0" borderId="25" xfId="45" applyFont="1" applyBorder="1" applyAlignment="1" applyProtection="1">
      <alignment vertical="center" wrapText="1"/>
      <protection hidden="1"/>
    </xf>
    <xf numFmtId="0" fontId="67" fillId="35" borderId="26" xfId="45" applyFont="1" applyFill="1" applyBorder="1" applyAlignment="1" applyProtection="1">
      <alignment horizontal="center" vertical="center" wrapText="1"/>
      <protection hidden="1"/>
    </xf>
    <xf numFmtId="0" fontId="67" fillId="35" borderId="22" xfId="45" applyFont="1" applyFill="1" applyBorder="1" applyAlignment="1" applyProtection="1">
      <alignment horizontal="center" vertical="center" wrapText="1"/>
      <protection hidden="1"/>
    </xf>
    <xf numFmtId="166" fontId="67" fillId="35" borderId="26" xfId="49" applyFont="1" applyFill="1" applyBorder="1" applyAlignment="1" applyProtection="1">
      <alignment horizontal="center" vertical="center" wrapText="1"/>
      <protection hidden="1"/>
    </xf>
    <xf numFmtId="168" fontId="69" fillId="35" borderId="26" xfId="45" applyNumberFormat="1" applyFont="1" applyFill="1" applyBorder="1" applyAlignment="1" applyProtection="1">
      <alignment horizontal="center" vertical="center" wrapText="1"/>
      <protection hidden="1"/>
    </xf>
    <xf numFmtId="170" fontId="9" fillId="37" borderId="27" xfId="45" applyNumberFormat="1" applyFont="1" applyFill="1" applyBorder="1" applyAlignment="1" applyProtection="1">
      <alignment horizontal="center" vertical="center" wrapText="1"/>
      <protection hidden="1"/>
    </xf>
    <xf numFmtId="0" fontId="9" fillId="37" borderId="28" xfId="45" applyFont="1" applyFill="1" applyBorder="1" applyAlignment="1" applyProtection="1">
      <alignment horizontal="center" vertical="center" wrapText="1"/>
      <protection hidden="1"/>
    </xf>
    <xf numFmtId="166" fontId="10" fillId="37" borderId="15" xfId="49" applyFont="1" applyFill="1" applyBorder="1" applyAlignment="1" applyProtection="1">
      <alignment horizontal="center" vertical="center" wrapText="1"/>
      <protection hidden="1"/>
    </xf>
    <xf numFmtId="166" fontId="10" fillId="37" borderId="29" xfId="49" applyFont="1" applyFill="1" applyBorder="1" applyAlignment="1" applyProtection="1">
      <alignment horizontal="center" vertical="center" wrapText="1"/>
      <protection hidden="1"/>
    </xf>
    <xf numFmtId="10" fontId="9" fillId="37" borderId="30" xfId="102" applyNumberFormat="1" applyFont="1" applyFill="1" applyBorder="1" applyAlignment="1" applyProtection="1">
      <alignment horizontal="center" vertical="center" wrapText="1"/>
      <protection hidden="1"/>
    </xf>
    <xf numFmtId="166" fontId="70" fillId="35" borderId="31" xfId="49" applyFont="1" applyFill="1" applyBorder="1" applyAlignment="1" applyProtection="1">
      <alignment horizontal="center" vertical="center" wrapText="1"/>
      <protection hidden="1"/>
    </xf>
    <xf numFmtId="9" fontId="69" fillId="35" borderId="31" xfId="10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32" xfId="68" applyNumberFormat="1" applyFill="1" applyBorder="1" applyAlignment="1" applyProtection="1">
      <alignment horizontal="center" vertical="center"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13" fillId="0" borderId="0" xfId="45" applyFont="1" applyAlignmen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3" fillId="0" borderId="33" xfId="45" applyFont="1" applyBorder="1" applyAlignment="1" applyProtection="1">
      <alignment vertical="center" wrapText="1"/>
      <protection hidden="1"/>
    </xf>
    <xf numFmtId="0" fontId="3" fillId="0" borderId="3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0" fontId="4" fillId="0" borderId="3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6" fillId="0" borderId="35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right" vertical="center"/>
      <protection hidden="1"/>
    </xf>
    <xf numFmtId="0" fontId="4" fillId="0" borderId="35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0" fontId="3" fillId="0" borderId="36" xfId="45" applyFont="1" applyBorder="1" applyAlignment="1" applyProtection="1">
      <alignment vertical="center"/>
      <protection hidden="1"/>
    </xf>
    <xf numFmtId="0" fontId="3" fillId="0" borderId="37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38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67" fillId="35" borderId="39" xfId="68" applyFont="1" applyFill="1" applyBorder="1" applyAlignment="1" applyProtection="1">
      <alignment horizontal="center" vertical="center"/>
      <protection hidden="1"/>
    </xf>
    <xf numFmtId="0" fontId="8" fillId="0" borderId="0" xfId="45" applyFont="1" applyAlignment="1" applyProtection="1">
      <alignment vertical="center"/>
      <protection hidden="1"/>
    </xf>
    <xf numFmtId="0" fontId="67" fillId="35" borderId="40" xfId="68" applyFont="1" applyFill="1" applyBorder="1" applyAlignment="1" applyProtection="1">
      <alignment horizontal="center" vertical="center"/>
      <protection hidden="1"/>
    </xf>
    <xf numFmtId="0" fontId="16" fillId="0" borderId="41" xfId="68" applyFont="1" applyBorder="1" applyAlignment="1" applyProtection="1">
      <alignment vertical="center"/>
      <protection hidden="1"/>
    </xf>
    <xf numFmtId="0" fontId="16" fillId="0" borderId="22" xfId="68" applyFont="1" applyBorder="1" applyAlignment="1" applyProtection="1">
      <alignment vertical="center"/>
      <protection hidden="1"/>
    </xf>
    <xf numFmtId="0" fontId="0" fillId="0" borderId="0" xfId="45" applyProtection="1">
      <alignment/>
      <protection hidden="1"/>
    </xf>
    <xf numFmtId="10" fontId="0" fillId="0" borderId="0" xfId="45" applyNumberFormat="1" applyProtection="1">
      <alignment/>
      <protection hidden="1"/>
    </xf>
    <xf numFmtId="179" fontId="10" fillId="38" borderId="42" xfId="54" applyNumberFormat="1" applyFont="1" applyFill="1" applyBorder="1" applyAlignment="1" applyProtection="1">
      <alignment horizontal="center" vertical="center"/>
      <protection hidden="1"/>
    </xf>
    <xf numFmtId="49" fontId="3" fillId="0" borderId="38" xfId="68" applyNumberFormat="1" applyFont="1" applyBorder="1" applyAlignment="1" applyProtection="1">
      <alignment horizontal="center"/>
      <protection hidden="1"/>
    </xf>
    <xf numFmtId="0" fontId="9" fillId="0" borderId="38" xfId="68" applyFont="1" applyBorder="1" applyAlignment="1" applyProtection="1">
      <alignment horizontal="center"/>
      <protection hidden="1"/>
    </xf>
    <xf numFmtId="10" fontId="4" fillId="0" borderId="38" xfId="68" applyNumberFormat="1" applyFont="1" applyBorder="1" applyAlignment="1" applyProtection="1">
      <alignment horizontal="center" vertical="center"/>
      <protection hidden="1"/>
    </xf>
    <xf numFmtId="10" fontId="4" fillId="0" borderId="20" xfId="68" applyNumberFormat="1" applyFont="1" applyBorder="1" applyAlignment="1" applyProtection="1">
      <alignment horizontal="center"/>
      <protection hidden="1"/>
    </xf>
    <xf numFmtId="0" fontId="0" fillId="0" borderId="33" xfId="45" applyFont="1" applyBorder="1" applyAlignment="1" applyProtection="1">
      <alignment horizontal="center" vertical="center"/>
      <protection locked="0"/>
    </xf>
    <xf numFmtId="0" fontId="0" fillId="0" borderId="34" xfId="45" applyFont="1" applyBorder="1" applyAlignment="1" applyProtection="1">
      <alignment vertical="center"/>
      <protection locked="0"/>
    </xf>
    <xf numFmtId="0" fontId="0" fillId="0" borderId="34" xfId="45" applyFont="1" applyFill="1" applyBorder="1" applyAlignment="1" applyProtection="1">
      <alignment horizontal="center" vertical="center"/>
      <protection locked="0"/>
    </xf>
    <xf numFmtId="0" fontId="2" fillId="0" borderId="34" xfId="45" applyFont="1" applyBorder="1" applyAlignment="1" applyProtection="1">
      <alignment vertical="center"/>
      <protection locked="0"/>
    </xf>
    <xf numFmtId="0" fontId="2" fillId="0" borderId="43" xfId="45" applyFont="1" applyBorder="1" applyAlignment="1" applyProtection="1">
      <alignment vertical="center"/>
      <protection locked="0"/>
    </xf>
    <xf numFmtId="0" fontId="0" fillId="0" borderId="35" xfId="45" applyFont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center"/>
      <protection locked="0"/>
    </xf>
    <xf numFmtId="0" fontId="9" fillId="0" borderId="44" xfId="45" applyFont="1" applyBorder="1" applyAlignment="1" applyProtection="1">
      <alignment vertical="center"/>
      <protection locked="0"/>
    </xf>
    <xf numFmtId="0" fontId="5" fillId="0" borderId="44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45" applyFont="1" applyBorder="1" applyAlignment="1" applyProtection="1">
      <alignment horizontal="center" vertical="center" wrapText="1"/>
      <protection locked="0"/>
    </xf>
    <xf numFmtId="169" fontId="0" fillId="0" borderId="0" xfId="108" applyAlignment="1" applyProtection="1">
      <alignment horizontal="center" vertical="center"/>
      <protection locked="0"/>
    </xf>
    <xf numFmtId="4" fontId="0" fillId="0" borderId="12" xfId="99" applyNumberFormat="1" applyFont="1" applyFill="1" applyBorder="1" applyAlignment="1" applyProtection="1">
      <alignment horizontal="center" vertical="center"/>
      <protection locked="0"/>
    </xf>
    <xf numFmtId="4" fontId="0" fillId="0" borderId="19" xfId="99" applyNumberFormat="1" applyFont="1" applyFill="1" applyBorder="1" applyAlignment="1" applyProtection="1">
      <alignment horizontal="center" vertical="center"/>
      <protection locked="0"/>
    </xf>
    <xf numFmtId="10" fontId="67" fillId="39" borderId="45" xfId="102" applyNumberFormat="1" applyFont="1" applyFill="1" applyBorder="1" applyAlignment="1" applyProtection="1">
      <alignment vertical="center"/>
      <protection locked="0"/>
    </xf>
    <xf numFmtId="0" fontId="14" fillId="0" borderId="0" xfId="45" applyFont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6" fillId="0" borderId="0" xfId="45" applyFont="1" applyBorder="1" applyAlignment="1" applyProtection="1">
      <alignment horizontal="left" vertical="center" wrapText="1"/>
      <protection locked="0"/>
    </xf>
    <xf numFmtId="4" fontId="13" fillId="0" borderId="0" xfId="45" applyNumberFormat="1" applyFont="1" applyFill="1" applyAlignment="1" applyProtection="1">
      <alignment horizontal="center" vertical="center"/>
      <protection locked="0"/>
    </xf>
    <xf numFmtId="0" fontId="13" fillId="0" borderId="0" xfId="45" applyFont="1" applyAlignment="1" applyProtection="1">
      <alignment horizontal="right" vertical="center"/>
      <protection locked="0"/>
    </xf>
    <xf numFmtId="0" fontId="15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8" fontId="0" fillId="0" borderId="0" xfId="45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66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9" fillId="0" borderId="0" xfId="45" applyFont="1" applyBorder="1" applyAlignment="1" applyProtection="1">
      <alignment vertical="center"/>
      <protection hidden="1"/>
    </xf>
    <xf numFmtId="168" fontId="4" fillId="0" borderId="44" xfId="45" applyNumberFormat="1" applyFont="1" applyBorder="1" applyAlignment="1" applyProtection="1">
      <alignment horizontal="center" vertical="center" wrapText="1"/>
      <protection hidden="1"/>
    </xf>
    <xf numFmtId="0" fontId="4" fillId="0" borderId="35" xfId="45" applyFont="1" applyBorder="1" applyAlignment="1" applyProtection="1">
      <alignment horizontal="left" vertical="center"/>
      <protection hidden="1"/>
    </xf>
    <xf numFmtId="0" fontId="9" fillId="0" borderId="0" xfId="45" applyFont="1" applyBorder="1" applyAlignment="1" applyProtection="1">
      <alignment horizontal="left" vertical="center" wrapText="1"/>
      <protection hidden="1"/>
    </xf>
    <xf numFmtId="0" fontId="4" fillId="0" borderId="44" xfId="45" applyFont="1" applyBorder="1" applyAlignment="1" applyProtection="1">
      <alignment horizontal="center" vertical="center" wrapText="1"/>
      <protection hidden="1"/>
    </xf>
    <xf numFmtId="178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66" fontId="4" fillId="0" borderId="44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79" fontId="4" fillId="0" borderId="0" xfId="45" applyNumberFormat="1" applyFont="1" applyBorder="1" applyAlignment="1" applyProtection="1">
      <alignment horizontal="center" vertical="center" wrapText="1"/>
      <protection hidden="1"/>
    </xf>
    <xf numFmtId="166" fontId="4" fillId="0" borderId="44" xfId="49" applyFont="1" applyFill="1" applyBorder="1" applyAlignment="1" applyProtection="1">
      <alignment horizontal="center" vertical="center" wrapText="1"/>
      <protection hidden="1"/>
    </xf>
    <xf numFmtId="0" fontId="4" fillId="0" borderId="35" xfId="45" applyFont="1" applyBorder="1" applyAlignment="1" applyProtection="1">
      <alignment horizontal="left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66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44" xfId="45" applyNumberFormat="1" applyFont="1" applyBorder="1" applyAlignment="1" applyProtection="1">
      <alignment horizontal="center" vertical="center" wrapText="1"/>
      <protection hidden="1"/>
    </xf>
    <xf numFmtId="0" fontId="4" fillId="0" borderId="36" xfId="45" applyFont="1" applyBorder="1" applyAlignment="1" applyProtection="1">
      <alignment vertical="center"/>
      <protection hidden="1"/>
    </xf>
    <xf numFmtId="0" fontId="6" fillId="0" borderId="37" xfId="45" applyFont="1" applyFill="1" applyBorder="1" applyAlignment="1" applyProtection="1">
      <alignment vertical="center"/>
      <protection hidden="1"/>
    </xf>
    <xf numFmtId="180" fontId="4" fillId="0" borderId="37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45" applyFont="1" applyFill="1" applyBorder="1" applyAlignment="1" applyProtection="1">
      <alignment vertical="center"/>
      <protection hidden="1"/>
    </xf>
    <xf numFmtId="0" fontId="0" fillId="0" borderId="35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45" applyFont="1" applyBorder="1" applyAlignment="1" applyProtection="1">
      <alignment horizontal="center" vertical="center" wrapText="1"/>
      <protection hidden="1"/>
    </xf>
    <xf numFmtId="0" fontId="67" fillId="35" borderId="26" xfId="45" applyFont="1" applyFill="1" applyBorder="1" applyAlignment="1" applyProtection="1">
      <alignment horizontal="left" vertical="center" wrapText="1"/>
      <protection hidden="1"/>
    </xf>
    <xf numFmtId="0" fontId="67" fillId="35" borderId="21" xfId="45" applyFont="1" applyFill="1" applyBorder="1" applyAlignment="1" applyProtection="1">
      <alignment horizontal="center" vertical="center" wrapText="1"/>
      <protection hidden="1"/>
    </xf>
    <xf numFmtId="4" fontId="67" fillId="39" borderId="26" xfId="45" applyNumberFormat="1" applyFont="1" applyFill="1" applyBorder="1" applyAlignment="1" applyProtection="1">
      <alignment horizontal="center" vertical="center" wrapText="1"/>
      <protection hidden="1"/>
    </xf>
    <xf numFmtId="4" fontId="67" fillId="35" borderId="21" xfId="45" applyNumberFormat="1" applyFont="1" applyFill="1" applyBorder="1" applyAlignment="1" applyProtection="1">
      <alignment horizontal="center" vertical="center" wrapText="1"/>
      <protection hidden="1"/>
    </xf>
    <xf numFmtId="166" fontId="67" fillId="35" borderId="21" xfId="49" applyFont="1" applyFill="1" applyBorder="1" applyAlignment="1" applyProtection="1">
      <alignment horizontal="center" vertical="center" wrapText="1"/>
      <protection hidden="1"/>
    </xf>
    <xf numFmtId="168" fontId="67" fillId="35" borderId="47" xfId="45" applyNumberFormat="1" applyFont="1" applyFill="1" applyBorder="1" applyAlignment="1" applyProtection="1">
      <alignment horizontal="center" vertical="center" wrapText="1"/>
      <protection hidden="1"/>
    </xf>
    <xf numFmtId="170" fontId="9" fillId="40" borderId="48" xfId="45" applyNumberFormat="1" applyFont="1" applyFill="1" applyBorder="1" applyAlignment="1" applyProtection="1">
      <alignment horizontal="center" vertical="center" wrapText="1"/>
      <protection hidden="1"/>
    </xf>
    <xf numFmtId="0" fontId="9" fillId="41" borderId="48" xfId="45" applyFont="1" applyFill="1" applyBorder="1" applyAlignment="1" applyProtection="1">
      <alignment horizontal="left" vertical="center" wrapText="1"/>
      <protection hidden="1"/>
    </xf>
    <xf numFmtId="166" fontId="9" fillId="41" borderId="48" xfId="45" applyNumberFormat="1" applyFont="1" applyFill="1" applyBorder="1" applyAlignment="1" applyProtection="1">
      <alignment horizontal="centerContinuous" vertical="center" wrapText="1"/>
      <protection hidden="1"/>
    </xf>
    <xf numFmtId="166" fontId="9" fillId="41" borderId="48" xfId="49" applyFont="1" applyFill="1" applyBorder="1" applyAlignment="1" applyProtection="1">
      <alignment horizontal="centerContinuous" vertical="center" wrapText="1"/>
      <protection hidden="1"/>
    </xf>
    <xf numFmtId="10" fontId="9" fillId="41" borderId="49" xfId="102" applyNumberFormat="1" applyFont="1" applyFill="1" applyBorder="1" applyAlignment="1" applyProtection="1">
      <alignment horizontal="center" vertical="center" wrapText="1"/>
      <protection hidden="1"/>
    </xf>
    <xf numFmtId="0" fontId="3" fillId="0" borderId="50" xfId="45" applyFont="1" applyFill="1" applyBorder="1" applyAlignment="1" applyProtection="1">
      <alignment horizontal="center" vertical="center" wrapText="1"/>
      <protection hidden="1"/>
    </xf>
    <xf numFmtId="0" fontId="3" fillId="0" borderId="50" xfId="45" applyFont="1" applyBorder="1" applyAlignment="1" applyProtection="1">
      <alignment horizontal="left" vertical="center" wrapText="1"/>
      <protection hidden="1"/>
    </xf>
    <xf numFmtId="166" fontId="3" fillId="0" borderId="50" xfId="49" applyFont="1" applyFill="1" applyBorder="1" applyAlignment="1" applyProtection="1">
      <alignment horizontal="centerContinuous" vertical="center"/>
      <protection hidden="1"/>
    </xf>
    <xf numFmtId="10" fontId="3" fillId="0" borderId="51" xfId="102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4" fontId="0" fillId="0" borderId="15" xfId="99" applyNumberFormat="1" applyFont="1" applyFill="1" applyBorder="1" applyAlignment="1" applyProtection="1">
      <alignment horizontal="center" vertical="center"/>
      <protection hidden="1"/>
    </xf>
    <xf numFmtId="10" fontId="0" fillId="0" borderId="52" xfId="102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4" fontId="0" fillId="0" borderId="18" xfId="99" applyNumberFormat="1" applyFont="1" applyFill="1" applyBorder="1" applyAlignment="1" applyProtection="1">
      <alignment horizontal="center" vertical="center"/>
      <protection hidden="1"/>
    </xf>
    <xf numFmtId="10" fontId="0" fillId="0" borderId="53" xfId="102" applyNumberFormat="1" applyFont="1" applyFill="1" applyBorder="1" applyAlignment="1" applyProtection="1">
      <alignment horizontal="center" vertical="center"/>
      <protection hidden="1"/>
    </xf>
    <xf numFmtId="0" fontId="3" fillId="0" borderId="54" xfId="45" applyFont="1" applyFill="1" applyBorder="1" applyAlignment="1" applyProtection="1">
      <alignment horizontal="center" vertical="center" wrapText="1"/>
      <protection hidden="1"/>
    </xf>
    <xf numFmtId="0" fontId="3" fillId="0" borderId="54" xfId="45" applyFont="1" applyBorder="1" applyAlignment="1" applyProtection="1">
      <alignment horizontal="left" vertical="center" wrapText="1"/>
      <protection hidden="1"/>
    </xf>
    <xf numFmtId="166" fontId="3" fillId="0" borderId="54" xfId="49" applyFont="1" applyFill="1" applyBorder="1" applyAlignment="1" applyProtection="1">
      <alignment horizontal="centerContinuous" vertical="center"/>
      <protection hidden="1"/>
    </xf>
    <xf numFmtId="10" fontId="3" fillId="0" borderId="54" xfId="102" applyNumberFormat="1" applyFont="1" applyFill="1" applyBorder="1" applyAlignment="1" applyProtection="1">
      <alignment horizontal="center" vertical="center" wrapText="1"/>
      <protection hidden="1"/>
    </xf>
    <xf numFmtId="10" fontId="0" fillId="0" borderId="55" xfId="10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wrapText="1"/>
      <protection hidden="1"/>
    </xf>
    <xf numFmtId="0" fontId="67" fillId="35" borderId="56" xfId="45" applyFont="1" applyFill="1" applyBorder="1" applyAlignment="1" applyProtection="1">
      <alignment vertical="center"/>
      <protection hidden="1"/>
    </xf>
    <xf numFmtId="0" fontId="67" fillId="35" borderId="57" xfId="45" applyFont="1" applyFill="1" applyBorder="1" applyAlignment="1" applyProtection="1">
      <alignment vertical="center"/>
      <protection hidden="1"/>
    </xf>
    <xf numFmtId="0" fontId="67" fillId="35" borderId="48" xfId="45" applyFont="1" applyFill="1" applyBorder="1" applyAlignment="1" applyProtection="1">
      <alignment horizontal="left" vertical="center"/>
      <protection hidden="1"/>
    </xf>
    <xf numFmtId="0" fontId="67" fillId="35" borderId="48" xfId="45" applyFont="1" applyFill="1" applyBorder="1" applyAlignment="1" applyProtection="1">
      <alignment horizontal="center" vertical="center"/>
      <protection hidden="1"/>
    </xf>
    <xf numFmtId="4" fontId="67" fillId="39" borderId="45" xfId="45" applyNumberFormat="1" applyFont="1" applyFill="1" applyBorder="1" applyAlignment="1" applyProtection="1">
      <alignment horizontal="center" vertical="center"/>
      <protection hidden="1"/>
    </xf>
    <xf numFmtId="9" fontId="68" fillId="35" borderId="49" xfId="45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45" applyFont="1" applyFill="1" applyBorder="1" applyAlignment="1" applyProtection="1">
      <alignment horizontal="centerContinuous" vertical="center" wrapText="1"/>
      <protection hidden="1"/>
    </xf>
    <xf numFmtId="0" fontId="16" fillId="0" borderId="0" xfId="45" applyFont="1" applyFill="1" applyBorder="1" applyAlignment="1" applyProtection="1">
      <alignment horizontal="centerContinuous" vertical="center" wrapText="1"/>
      <protection hidden="1"/>
    </xf>
    <xf numFmtId="0" fontId="4" fillId="0" borderId="0" xfId="45" applyFont="1" applyFill="1" applyBorder="1" applyAlignment="1" applyProtection="1">
      <alignment horizontal="centerContinuous" vertical="center" wrapText="1"/>
      <protection hidden="1"/>
    </xf>
    <xf numFmtId="0" fontId="13" fillId="0" borderId="0" xfId="45" applyFont="1" applyFill="1" applyAlignment="1" applyProtection="1">
      <alignment horizontal="centerContinuous" vertical="center" wrapText="1"/>
      <protection hidden="1"/>
    </xf>
    <xf numFmtId="4" fontId="13" fillId="0" borderId="0" xfId="45" applyNumberFormat="1" applyFont="1" applyFill="1" applyAlignment="1" applyProtection="1">
      <alignment horizontal="centerContinuous" vertical="center" wrapText="1"/>
      <protection hidden="1"/>
    </xf>
    <xf numFmtId="0" fontId="13" fillId="0" borderId="0" xfId="45" applyFont="1" applyFill="1" applyAlignment="1" applyProtection="1">
      <alignment horizontal="right" vertical="center"/>
      <protection hidden="1"/>
    </xf>
    <xf numFmtId="10" fontId="13" fillId="0" borderId="0" xfId="45" applyNumberFormat="1" applyFont="1" applyAlignment="1" applyProtection="1">
      <alignment horizontal="center" vertical="center"/>
      <protection hidden="1"/>
    </xf>
    <xf numFmtId="49" fontId="0" fillId="0" borderId="16" xfId="0" applyNumberFormat="1" applyFill="1" applyBorder="1" applyAlignment="1" applyProtection="1">
      <alignment horizontal="center" vertical="center"/>
      <protection hidden="1"/>
    </xf>
    <xf numFmtId="49" fontId="0" fillId="0" borderId="58" xfId="0" applyNumberFormat="1" applyFill="1" applyBorder="1" applyAlignment="1" applyProtection="1">
      <alignment horizontal="center" vertical="center"/>
      <protection hidden="1"/>
    </xf>
    <xf numFmtId="0" fontId="0" fillId="0" borderId="59" xfId="45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vertical="center" wrapText="1"/>
      <protection hidden="1"/>
    </xf>
    <xf numFmtId="4" fontId="0" fillId="0" borderId="59" xfId="0" applyNumberFormat="1" applyFont="1" applyFill="1" applyBorder="1" applyAlignment="1" applyProtection="1">
      <alignment horizontal="center" vertical="center"/>
      <protection hidden="1"/>
    </xf>
    <xf numFmtId="4" fontId="0" fillId="0" borderId="59" xfId="99" applyNumberFormat="1" applyFont="1" applyFill="1" applyBorder="1" applyAlignment="1" applyProtection="1">
      <alignment horizontal="center" vertical="center"/>
      <protection hidden="1"/>
    </xf>
    <xf numFmtId="166" fontId="0" fillId="0" borderId="59" xfId="49" applyFont="1" applyFill="1" applyBorder="1" applyAlignment="1" applyProtection="1">
      <alignment horizontal="right" vertical="center"/>
      <protection hidden="1"/>
    </xf>
    <xf numFmtId="10" fontId="0" fillId="0" borderId="60" xfId="102" applyNumberFormat="1" applyFont="1" applyFill="1" applyBorder="1" applyAlignment="1" applyProtection="1">
      <alignment horizontal="center" vertical="center"/>
      <protection hidden="1"/>
    </xf>
    <xf numFmtId="4" fontId="0" fillId="0" borderId="59" xfId="99" applyNumberFormat="1" applyFont="1" applyFill="1" applyBorder="1" applyAlignment="1" applyProtection="1">
      <alignment horizontal="center" vertical="center"/>
      <protection locked="0"/>
    </xf>
    <xf numFmtId="171" fontId="67" fillId="35" borderId="61" xfId="49" applyNumberFormat="1" applyFont="1" applyFill="1" applyBorder="1" applyAlignment="1" applyProtection="1">
      <alignment horizontal="center" vertical="center"/>
      <protection hidden="1"/>
    </xf>
    <xf numFmtId="170" fontId="9" fillId="42" borderId="56" xfId="45" applyNumberFormat="1" applyFont="1" applyFill="1" applyBorder="1" applyAlignment="1" applyProtection="1">
      <alignment horizontal="center" vertical="center" wrapText="1"/>
      <protection hidden="1"/>
    </xf>
    <xf numFmtId="170" fontId="9" fillId="42" borderId="57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0" fontId="3" fillId="0" borderId="17" xfId="45" applyFont="1" applyFill="1" applyBorder="1" applyAlignment="1" applyProtection="1">
      <alignment horizontal="center" vertical="center"/>
      <protection hidden="1"/>
    </xf>
    <xf numFmtId="0" fontId="3" fillId="0" borderId="62" xfId="45" applyFont="1" applyFill="1" applyBorder="1" applyAlignment="1" applyProtection="1">
      <alignment horizontal="center" vertical="center"/>
      <protection hidden="1"/>
    </xf>
    <xf numFmtId="0" fontId="7" fillId="0" borderId="37" xfId="45" applyFont="1" applyBorder="1" applyAlignment="1" applyProtection="1">
      <alignment vertical="center" wrapText="1"/>
      <protection hidden="1"/>
    </xf>
    <xf numFmtId="0" fontId="3" fillId="0" borderId="54" xfId="45" applyFont="1" applyFill="1" applyBorder="1" applyAlignment="1" applyProtection="1">
      <alignment horizontal="center" vertical="center"/>
      <protection hidden="1"/>
    </xf>
    <xf numFmtId="182" fontId="67" fillId="35" borderId="26" xfId="68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166" fontId="17" fillId="0" borderId="25" xfId="49" applyFont="1" applyFill="1" applyBorder="1" applyAlignment="1" applyProtection="1">
      <alignment horizontal="center" vertical="center"/>
      <protection hidden="1"/>
    </xf>
    <xf numFmtId="166" fontId="71" fillId="35" borderId="64" xfId="49" applyFont="1" applyFill="1" applyBorder="1" applyAlignment="1" applyProtection="1">
      <alignment horizontal="center" vertical="center"/>
      <protection hidden="1"/>
    </xf>
    <xf numFmtId="166" fontId="71" fillId="35" borderId="65" xfId="49" applyFont="1" applyFill="1" applyBorder="1" applyAlignment="1" applyProtection="1">
      <alignment horizontal="center" vertical="center"/>
      <protection hidden="1"/>
    </xf>
    <xf numFmtId="170" fontId="9" fillId="0" borderId="14" xfId="45" applyNumberFormat="1" applyFont="1" applyFill="1" applyBorder="1" applyAlignment="1" applyProtection="1">
      <alignment horizontal="center" vertical="center" wrapText="1"/>
      <protection hidden="1"/>
    </xf>
    <xf numFmtId="170" fontId="9" fillId="0" borderId="66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67" fillId="35" borderId="67" xfId="68" applyFont="1" applyFill="1" applyBorder="1" applyAlignment="1" applyProtection="1">
      <alignment horizontal="center" vertical="center"/>
      <protection hidden="1"/>
    </xf>
    <xf numFmtId="0" fontId="67" fillId="35" borderId="68" xfId="68" applyFont="1" applyFill="1" applyBorder="1" applyAlignment="1" applyProtection="1">
      <alignment horizontal="center" vertical="center"/>
      <protection hidden="1"/>
    </xf>
    <xf numFmtId="0" fontId="67" fillId="35" borderId="64" xfId="68" applyFont="1" applyFill="1" applyBorder="1" applyAlignment="1" applyProtection="1">
      <alignment horizontal="center" vertical="center"/>
      <protection hidden="1"/>
    </xf>
    <xf numFmtId="0" fontId="67" fillId="35" borderId="65" xfId="68" applyFont="1" applyFill="1" applyBorder="1" applyAlignment="1" applyProtection="1">
      <alignment horizontal="center" vertical="center"/>
      <protection hidden="1"/>
    </xf>
    <xf numFmtId="9" fontId="67" fillId="35" borderId="69" xfId="68" applyNumberFormat="1" applyFont="1" applyFill="1" applyBorder="1" applyAlignment="1" applyProtection="1">
      <alignment horizontal="center" vertical="center"/>
      <protection hidden="1"/>
    </xf>
    <xf numFmtId="9" fontId="67" fillId="35" borderId="70" xfId="68" applyNumberFormat="1" applyFont="1" applyFill="1" applyBorder="1" applyAlignment="1" applyProtection="1">
      <alignment horizontal="center" vertical="center"/>
      <protection hidden="1"/>
    </xf>
    <xf numFmtId="166" fontId="67" fillId="35" borderId="71" xfId="49" applyFont="1" applyFill="1" applyBorder="1" applyAlignment="1" applyProtection="1">
      <alignment horizontal="center" vertical="center"/>
      <protection hidden="1"/>
    </xf>
    <xf numFmtId="166" fontId="67" fillId="35" borderId="72" xfId="49" applyFont="1" applyFill="1" applyBorder="1" applyAlignment="1" applyProtection="1">
      <alignment horizontal="center" vertical="center"/>
      <protection hidden="1"/>
    </xf>
    <xf numFmtId="172" fontId="4" fillId="0" borderId="21" xfId="68" applyNumberFormat="1" applyFont="1" applyBorder="1" applyAlignment="1" applyProtection="1">
      <alignment horizontal="center" vertical="center"/>
      <protection hidden="1"/>
    </xf>
    <xf numFmtId="172" fontId="4" fillId="0" borderId="73" xfId="68" applyNumberFormat="1" applyFont="1" applyBorder="1" applyAlignment="1" applyProtection="1">
      <alignment horizontal="center" vertical="center"/>
      <protection hidden="1"/>
    </xf>
    <xf numFmtId="0" fontId="67" fillId="35" borderId="74" xfId="68" applyFont="1" applyFill="1" applyBorder="1" applyAlignment="1" applyProtection="1">
      <alignment horizontal="center" vertical="center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72" fillId="35" borderId="75" xfId="68" applyFont="1" applyFill="1" applyBorder="1" applyAlignment="1" applyProtection="1">
      <alignment horizontal="center" vertical="center"/>
      <protection hidden="1"/>
    </xf>
    <xf numFmtId="166" fontId="5" fillId="0" borderId="67" xfId="51" applyFont="1" applyFill="1" applyBorder="1" applyAlignment="1" applyProtection="1">
      <alignment horizontal="center" vertical="center"/>
      <protection hidden="1"/>
    </xf>
    <xf numFmtId="166" fontId="5" fillId="0" borderId="64" xfId="51" applyFont="1" applyFill="1" applyBorder="1" applyAlignment="1" applyProtection="1">
      <alignment horizontal="center" vertical="center"/>
      <protection hidden="1"/>
    </xf>
    <xf numFmtId="9" fontId="5" fillId="0" borderId="24" xfId="68" applyNumberFormat="1" applyFont="1" applyBorder="1" applyAlignment="1" applyProtection="1">
      <alignment horizontal="center" vertical="center"/>
      <protection hidden="1"/>
    </xf>
    <xf numFmtId="166" fontId="5" fillId="0" borderId="71" xfId="49" applyFont="1" applyFill="1" applyBorder="1" applyAlignment="1" applyProtection="1">
      <alignment horizontal="center" vertical="center"/>
      <protection hidden="1"/>
    </xf>
    <xf numFmtId="10" fontId="4" fillId="0" borderId="26" xfId="68" applyNumberFormat="1" applyFont="1" applyBorder="1" applyAlignment="1" applyProtection="1">
      <alignment horizontal="center" vertical="center"/>
      <protection hidden="1"/>
    </xf>
    <xf numFmtId="10" fontId="4" fillId="0" borderId="76" xfId="68" applyNumberFormat="1" applyFont="1" applyBorder="1" applyAlignment="1" applyProtection="1">
      <alignment horizontal="center" vertical="center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center" vertical="center"/>
      <protection locked="0"/>
    </xf>
    <xf numFmtId="0" fontId="13" fillId="0" borderId="0" xfId="45" applyFont="1" applyBorder="1" applyAlignment="1" applyProtection="1">
      <alignment horizontal="center" vertical="center"/>
      <protection locked="0"/>
    </xf>
    <xf numFmtId="0" fontId="3" fillId="0" borderId="41" xfId="45" applyFont="1" applyBorder="1" applyAlignment="1" applyProtection="1">
      <alignment horizontal="center" vertical="center" wrapText="1"/>
      <protection hidden="1"/>
    </xf>
    <xf numFmtId="0" fontId="67" fillId="35" borderId="31" xfId="45" applyFont="1" applyFill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9" fillId="0" borderId="37" xfId="45" applyFont="1" applyFill="1" applyBorder="1" applyAlignment="1">
      <alignment vertical="center"/>
      <protection/>
    </xf>
  </cellXfs>
  <cellStyles count="11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2 3" xfId="53"/>
    <cellStyle name="Moeda 3" xfId="54"/>
    <cellStyle name="Moeda 3 2" xfId="55"/>
    <cellStyle name="Moeda 3 2 2" xfId="56"/>
    <cellStyle name="Moeda 3 2 3" xfId="57"/>
    <cellStyle name="Moeda 4" xfId="58"/>
    <cellStyle name="Moeda 5" xfId="59"/>
    <cellStyle name="Moeda 6" xfId="60"/>
    <cellStyle name="Neutra" xfId="61"/>
    <cellStyle name="Normal 10" xfId="62"/>
    <cellStyle name="Normal 10 2" xfId="63"/>
    <cellStyle name="Normal 10 3" xfId="64"/>
    <cellStyle name="Normal 10 4" xfId="65"/>
    <cellStyle name="Normal 11" xfId="66"/>
    <cellStyle name="Normal 12" xfId="67"/>
    <cellStyle name="Normal 2" xfId="68"/>
    <cellStyle name="Normal 2 2" xfId="69"/>
    <cellStyle name="Normal 2 3" xfId="70"/>
    <cellStyle name="Normal 2 4" xfId="71"/>
    <cellStyle name="Normal 2 4 2" xfId="72"/>
    <cellStyle name="Normal 2 4 3" xfId="73"/>
    <cellStyle name="Normal 2 5" xfId="74"/>
    <cellStyle name="Normal 2 5 2" xfId="75"/>
    <cellStyle name="Normal 2 5 3" xfId="76"/>
    <cellStyle name="Normal 2 5 4" xfId="77"/>
    <cellStyle name="Normal 2 5 4 2" xfId="78"/>
    <cellStyle name="Normal 3" xfId="79"/>
    <cellStyle name="Normal 3 2" xfId="80"/>
    <cellStyle name="Normal 3 3" xfId="81"/>
    <cellStyle name="Normal 4" xfId="82"/>
    <cellStyle name="Normal 4 2" xfId="83"/>
    <cellStyle name="Normal 4 3" xfId="84"/>
    <cellStyle name="Normal 4 3 2" xfId="85"/>
    <cellStyle name="Normal 4 3 3" xfId="86"/>
    <cellStyle name="Normal 4 4" xfId="87"/>
    <cellStyle name="Normal 4 4 2" xfId="88"/>
    <cellStyle name="Normal 5" xfId="89"/>
    <cellStyle name="Normal 5 2" xfId="90"/>
    <cellStyle name="Normal 6" xfId="91"/>
    <cellStyle name="Normal 7" xfId="92"/>
    <cellStyle name="Normal 8" xfId="93"/>
    <cellStyle name="Normal 8 2" xfId="94"/>
    <cellStyle name="Normal 8 3" xfId="95"/>
    <cellStyle name="Normal 9" xfId="96"/>
    <cellStyle name="Normal 9 2" xfId="97"/>
    <cellStyle name="Normal 9 3" xfId="98"/>
    <cellStyle name="Normal_Orçamento RETIFICADO DA OBRA JUNHO - CERTO" xfId="99"/>
    <cellStyle name="Nota" xfId="100"/>
    <cellStyle name="planilhas" xfId="101"/>
    <cellStyle name="Percent" xfId="102"/>
    <cellStyle name="Porcentagem 2" xfId="103"/>
    <cellStyle name="Porcentagem 2 2" xfId="104"/>
    <cellStyle name="Porcentagem 2 3" xfId="105"/>
    <cellStyle name="Porcentagem 3" xfId="106"/>
    <cellStyle name="Saída" xfId="107"/>
    <cellStyle name="Comma" xfId="108"/>
    <cellStyle name="Comma [0]" xfId="109"/>
    <cellStyle name="Separador de milhares 2" xfId="110"/>
    <cellStyle name="Separador de milhares 3" xfId="111"/>
    <cellStyle name="Separador de milhares 3 2" xfId="112"/>
    <cellStyle name="Separador de milhares 3 3" xfId="113"/>
    <cellStyle name="Separador de milhares 3 4" xfId="114"/>
    <cellStyle name="Separador de milhares 4" xfId="115"/>
    <cellStyle name="SNEVERS" xfId="116"/>
    <cellStyle name="Texto de Aviso" xfId="117"/>
    <cellStyle name="Texto Explicativo" xfId="118"/>
    <cellStyle name="Título" xfId="119"/>
    <cellStyle name="Título 1" xfId="120"/>
    <cellStyle name="Título 2" xfId="121"/>
    <cellStyle name="Título 3" xfId="122"/>
    <cellStyle name="Título 4" xfId="123"/>
    <cellStyle name="Total" xfId="124"/>
    <cellStyle name="Vírgula 2" xfId="125"/>
    <cellStyle name="Vírgula 2 2" xfId="126"/>
    <cellStyle name="Vírgula 2 3" xfId="127"/>
    <cellStyle name="Vírgula 3" xfId="128"/>
    <cellStyle name="Vírgula 4" xfId="129"/>
  </cellStyles>
  <dxfs count="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view="pageBreakPreview" zoomScale="85" zoomScaleSheetLayoutView="85" workbookViewId="0" topLeftCell="A7">
      <selection activeCell="H24" sqref="H24"/>
    </sheetView>
  </sheetViews>
  <sheetFormatPr defaultColWidth="9.140625" defaultRowHeight="12.75" outlineLevelRow="1"/>
  <cols>
    <col min="1" max="1" width="10.57421875" style="19" bestFit="1" customWidth="1"/>
    <col min="2" max="2" width="12.00390625" style="42" customWidth="1"/>
    <col min="3" max="3" width="13.7109375" style="42" customWidth="1"/>
    <col min="4" max="4" width="16.57421875" style="19" customWidth="1"/>
    <col min="5" max="5" width="62.140625" style="163" customWidth="1"/>
    <col min="6" max="6" width="10.7109375" style="42" customWidth="1"/>
    <col min="7" max="7" width="13.57421875" style="164" customWidth="1"/>
    <col min="8" max="8" width="14.00390625" style="155" customWidth="1"/>
    <col min="9" max="9" width="28.140625" style="165" customWidth="1"/>
    <col min="10" max="10" width="13.140625" style="160" customWidth="1"/>
    <col min="11" max="11" width="12.421875" style="1" hidden="1" customWidth="1"/>
    <col min="12" max="12" width="14.28125" style="8" bestFit="1" customWidth="1"/>
    <col min="13" max="16384" width="9.140625" style="8" customWidth="1"/>
  </cols>
  <sheetData>
    <row r="1" spans="2:11" ht="30" customHeight="1">
      <c r="B1" s="130"/>
      <c r="C1" s="131"/>
      <c r="D1" s="132"/>
      <c r="E1" s="133"/>
      <c r="F1" s="133"/>
      <c r="G1" s="133"/>
      <c r="H1" s="133"/>
      <c r="I1" s="133"/>
      <c r="J1" s="134"/>
      <c r="K1" s="17" t="s">
        <v>41</v>
      </c>
    </row>
    <row r="2" spans="2:11" ht="18">
      <c r="B2" s="135"/>
      <c r="C2" s="27"/>
      <c r="E2" s="136"/>
      <c r="F2" s="136"/>
      <c r="G2" s="136"/>
      <c r="H2" s="136"/>
      <c r="I2" s="136"/>
      <c r="J2" s="137"/>
      <c r="K2" s="18">
        <v>1</v>
      </c>
    </row>
    <row r="3" spans="2:11" ht="18">
      <c r="B3" s="135"/>
      <c r="C3" s="27"/>
      <c r="E3" s="31"/>
      <c r="F3" s="31"/>
      <c r="G3" s="31"/>
      <c r="H3" s="31"/>
      <c r="I3" s="31"/>
      <c r="J3" s="138"/>
      <c r="K3" s="36"/>
    </row>
    <row r="4" spans="2:11" ht="15.75">
      <c r="B4" s="135"/>
      <c r="C4" s="27"/>
      <c r="E4" s="139"/>
      <c r="F4" s="140"/>
      <c r="G4" s="141"/>
      <c r="H4" s="140"/>
      <c r="I4" s="140"/>
      <c r="J4" s="142"/>
      <c r="K4" s="36"/>
    </row>
    <row r="5" spans="1:11" s="9" customFormat="1" ht="15.75">
      <c r="A5" s="20"/>
      <c r="B5" s="105" t="s">
        <v>0</v>
      </c>
      <c r="C5" s="168"/>
      <c r="D5" s="169"/>
      <c r="E5" s="170" t="s">
        <v>56</v>
      </c>
      <c r="F5" s="168"/>
      <c r="G5" s="61"/>
      <c r="H5" s="61"/>
      <c r="I5" s="61"/>
      <c r="J5" s="171"/>
      <c r="K5" s="2"/>
    </row>
    <row r="6" spans="1:11" s="9" customFormat="1" ht="6.75" customHeight="1">
      <c r="A6" s="20"/>
      <c r="B6" s="172"/>
      <c r="C6" s="168"/>
      <c r="D6" s="68"/>
      <c r="E6" s="173"/>
      <c r="F6" s="168"/>
      <c r="G6" s="61"/>
      <c r="H6" s="61"/>
      <c r="I6" s="61"/>
      <c r="J6" s="174"/>
      <c r="K6" s="2"/>
    </row>
    <row r="7" spans="1:11" s="9" customFormat="1" ht="15.75">
      <c r="A7" s="20"/>
      <c r="B7" s="110" t="s">
        <v>1</v>
      </c>
      <c r="C7" s="111"/>
      <c r="D7" s="169"/>
      <c r="E7" s="170" t="s">
        <v>53</v>
      </c>
      <c r="F7" s="168"/>
      <c r="G7" s="252"/>
      <c r="H7" s="252"/>
      <c r="I7" s="175"/>
      <c r="J7" s="176"/>
      <c r="K7" s="2"/>
    </row>
    <row r="8" spans="1:11" s="9" customFormat="1" ht="6.75" customHeight="1">
      <c r="A8" s="20"/>
      <c r="B8" s="110"/>
      <c r="C8" s="111"/>
      <c r="D8" s="169"/>
      <c r="E8" s="170"/>
      <c r="F8" s="168"/>
      <c r="G8" s="177"/>
      <c r="H8" s="168"/>
      <c r="I8" s="168"/>
      <c r="J8" s="176"/>
      <c r="K8" s="2"/>
    </row>
    <row r="9" spans="1:11" s="9" customFormat="1" ht="15.75">
      <c r="A9" s="20"/>
      <c r="B9" s="110" t="s">
        <v>2</v>
      </c>
      <c r="C9" s="111"/>
      <c r="D9" s="169"/>
      <c r="E9" s="170" t="s">
        <v>57</v>
      </c>
      <c r="F9" s="168"/>
      <c r="G9" s="252" t="s">
        <v>3</v>
      </c>
      <c r="H9" s="252"/>
      <c r="I9" s="178" t="e">
        <f>H80</f>
        <v>#VALUE!</v>
      </c>
      <c r="J9" s="179"/>
      <c r="K9" s="2"/>
    </row>
    <row r="10" spans="1:11" s="9" customFormat="1" ht="15.75" customHeight="1">
      <c r="A10" s="20"/>
      <c r="B10" s="180"/>
      <c r="C10" s="168"/>
      <c r="D10" s="68"/>
      <c r="E10" s="173" t="s">
        <v>129</v>
      </c>
      <c r="F10" s="168"/>
      <c r="G10" s="181"/>
      <c r="H10" s="181"/>
      <c r="I10" s="182"/>
      <c r="J10" s="183"/>
      <c r="K10" s="2"/>
    </row>
    <row r="11" spans="1:11" s="9" customFormat="1" ht="6.75" customHeight="1">
      <c r="A11" s="20"/>
      <c r="B11" s="180"/>
      <c r="C11" s="168"/>
      <c r="D11" s="68"/>
      <c r="E11" s="173"/>
      <c r="F11" s="168"/>
      <c r="G11" s="181"/>
      <c r="H11" s="181"/>
      <c r="I11" s="182"/>
      <c r="J11" s="183"/>
      <c r="K11" s="2"/>
    </row>
    <row r="12" spans="1:11" s="9" customFormat="1" ht="16.5" thickBot="1">
      <c r="A12" s="20"/>
      <c r="B12" s="184" t="s">
        <v>20</v>
      </c>
      <c r="C12" s="185"/>
      <c r="D12" s="185"/>
      <c r="E12" s="292" t="s">
        <v>175</v>
      </c>
      <c r="F12" s="185"/>
      <c r="G12" s="255"/>
      <c r="H12" s="255"/>
      <c r="I12" s="186"/>
      <c r="J12" s="187"/>
      <c r="K12" s="14"/>
    </row>
    <row r="13" spans="2:11" ht="7.5" customHeight="1" thickBot="1">
      <c r="B13" s="188"/>
      <c r="C13" s="189"/>
      <c r="D13" s="190"/>
      <c r="E13" s="191"/>
      <c r="F13" s="192"/>
      <c r="G13" s="193"/>
      <c r="H13" s="192"/>
      <c r="I13" s="192"/>
      <c r="J13" s="194"/>
      <c r="K13" s="3" t="s">
        <v>5</v>
      </c>
    </row>
    <row r="14" spans="1:11" s="10" customFormat="1" ht="36.75" thickBot="1">
      <c r="A14" s="21"/>
      <c r="B14" s="7" t="s">
        <v>21</v>
      </c>
      <c r="C14" s="7" t="s">
        <v>27</v>
      </c>
      <c r="D14" s="74" t="s">
        <v>7</v>
      </c>
      <c r="E14" s="195" t="s">
        <v>44</v>
      </c>
      <c r="F14" s="196" t="s">
        <v>9</v>
      </c>
      <c r="G14" s="197" t="s">
        <v>10</v>
      </c>
      <c r="H14" s="198" t="s">
        <v>46</v>
      </c>
      <c r="I14" s="199" t="s">
        <v>28</v>
      </c>
      <c r="J14" s="200" t="s">
        <v>11</v>
      </c>
      <c r="K14" s="6"/>
    </row>
    <row r="15" spans="2:11" s="11" customFormat="1" ht="15.75" thickBot="1">
      <c r="B15" s="250">
        <v>1</v>
      </c>
      <c r="C15" s="251"/>
      <c r="D15" s="201"/>
      <c r="E15" s="202" t="s">
        <v>58</v>
      </c>
      <c r="F15" s="203">
        <f>ROUND(SUM(F16+F19+F21+F26+F37+F46+F56+F59+F62),2)</f>
        <v>0</v>
      </c>
      <c r="G15" s="203"/>
      <c r="H15" s="203"/>
      <c r="I15" s="204"/>
      <c r="J15" s="205" t="e">
        <f>F15/$H$79</f>
        <v>#DIV/0!</v>
      </c>
      <c r="K15" s="15" t="e">
        <f>#REF!</f>
        <v>#REF!</v>
      </c>
    </row>
    <row r="16" spans="2:11" ht="12.75" outlineLevel="1">
      <c r="B16" s="253" t="s">
        <v>14</v>
      </c>
      <c r="C16" s="254"/>
      <c r="D16" s="206"/>
      <c r="E16" s="207" t="s">
        <v>59</v>
      </c>
      <c r="F16" s="208">
        <f>SUM(I17:I18)</f>
        <v>0</v>
      </c>
      <c r="G16" s="208"/>
      <c r="H16" s="208"/>
      <c r="I16" s="208"/>
      <c r="J16" s="209" t="e">
        <f>F16/$H$79</f>
        <v>#DIV/0!</v>
      </c>
      <c r="K16" s="3"/>
    </row>
    <row r="17" spans="1:11" ht="12.75" outlineLevel="1">
      <c r="A17" s="143"/>
      <c r="B17" s="5" t="s">
        <v>15</v>
      </c>
      <c r="C17" s="16" t="s">
        <v>30</v>
      </c>
      <c r="D17" s="210" t="s">
        <v>176</v>
      </c>
      <c r="E17" s="211" t="s">
        <v>130</v>
      </c>
      <c r="F17" s="212" t="s">
        <v>52</v>
      </c>
      <c r="G17" s="213">
        <v>6</v>
      </c>
      <c r="H17" s="144"/>
      <c r="I17" s="4">
        <f>ROUND(_xlfn.IFERROR(G17*H17," - "),2)</f>
        <v>0</v>
      </c>
      <c r="J17" s="214" t="e">
        <f>I17/$H$79</f>
        <v>#DIV/0!</v>
      </c>
      <c r="K17" s="13" t="e">
        <f>#REF!</f>
        <v>#REF!</v>
      </c>
    </row>
    <row r="18" spans="1:11" ht="38.25" outlineLevel="1">
      <c r="A18" s="143"/>
      <c r="B18" s="23" t="s">
        <v>16</v>
      </c>
      <c r="C18" s="24" t="s">
        <v>31</v>
      </c>
      <c r="D18" s="215" t="s">
        <v>176</v>
      </c>
      <c r="E18" s="216" t="s">
        <v>131</v>
      </c>
      <c r="F18" s="217" t="s">
        <v>132</v>
      </c>
      <c r="G18" s="218">
        <v>8</v>
      </c>
      <c r="H18" s="145"/>
      <c r="I18" s="25">
        <f>ROUND(_xlfn.IFERROR(G18*H18," - "),2)</f>
        <v>0</v>
      </c>
      <c r="J18" s="219" t="e">
        <f>I18/$H$79</f>
        <v>#DIV/0!</v>
      </c>
      <c r="K18" s="13" t="e">
        <f>#REF!</f>
        <v>#REF!</v>
      </c>
    </row>
    <row r="19" spans="2:11" ht="12.75" outlineLevel="1">
      <c r="B19" s="256" t="s">
        <v>17</v>
      </c>
      <c r="C19" s="256"/>
      <c r="D19" s="220"/>
      <c r="E19" s="221" t="s">
        <v>61</v>
      </c>
      <c r="F19" s="222">
        <f>SUM(I20)</f>
        <v>0</v>
      </c>
      <c r="G19" s="222"/>
      <c r="H19" s="222"/>
      <c r="I19" s="222"/>
      <c r="J19" s="223" t="e">
        <f>F19/$H$79</f>
        <v>#DIV/0!</v>
      </c>
      <c r="K19" s="3"/>
    </row>
    <row r="20" spans="1:11" ht="12.75" outlineLevel="1">
      <c r="A20" s="143"/>
      <c r="B20" s="26" t="s">
        <v>60</v>
      </c>
      <c r="C20" s="16">
        <v>88316</v>
      </c>
      <c r="D20" s="210" t="s">
        <v>177</v>
      </c>
      <c r="E20" s="211" t="s">
        <v>133</v>
      </c>
      <c r="F20" s="212" t="s">
        <v>134</v>
      </c>
      <c r="G20" s="213">
        <v>30</v>
      </c>
      <c r="H20" s="144"/>
      <c r="I20" s="4">
        <f>ROUND(_xlfn.IFERROR(G20*H20," - "),2)</f>
        <v>0</v>
      </c>
      <c r="J20" s="214" t="e">
        <f>I20/$H$79</f>
        <v>#DIV/0!</v>
      </c>
      <c r="K20" s="13" t="e">
        <f>#REF!</f>
        <v>#REF!</v>
      </c>
    </row>
    <row r="21" spans="2:11" ht="12.75" outlineLevel="1">
      <c r="B21" s="256" t="s">
        <v>62</v>
      </c>
      <c r="C21" s="256"/>
      <c r="D21" s="220"/>
      <c r="E21" s="221" t="s">
        <v>67</v>
      </c>
      <c r="F21" s="222">
        <f>SUM(I22:I25)</f>
        <v>0</v>
      </c>
      <c r="G21" s="222"/>
      <c r="H21" s="222"/>
      <c r="I21" s="222"/>
      <c r="J21" s="223" t="e">
        <f>F21/$H$79</f>
        <v>#DIV/0!</v>
      </c>
      <c r="K21" s="3"/>
    </row>
    <row r="22" spans="1:11" ht="25.5" outlineLevel="1">
      <c r="A22" s="143"/>
      <c r="B22" s="26" t="s">
        <v>63</v>
      </c>
      <c r="C22" s="16">
        <v>170591</v>
      </c>
      <c r="D22" s="210" t="s">
        <v>178</v>
      </c>
      <c r="E22" s="211" t="s">
        <v>135</v>
      </c>
      <c r="F22" s="212" t="s">
        <v>19</v>
      </c>
      <c r="G22" s="213">
        <v>5</v>
      </c>
      <c r="H22" s="144"/>
      <c r="I22" s="4">
        <f>ROUND(_xlfn.IFERROR(G22*H22," - "),2)</f>
        <v>0</v>
      </c>
      <c r="J22" s="224" t="e">
        <f>I22/$H$79</f>
        <v>#DIV/0!</v>
      </c>
      <c r="K22" s="13" t="e">
        <f>#REF!</f>
        <v>#REF!</v>
      </c>
    </row>
    <row r="23" spans="1:11" ht="12.75" outlineLevel="1">
      <c r="A23" s="143"/>
      <c r="B23" s="26" t="s">
        <v>64</v>
      </c>
      <c r="C23" s="16">
        <v>70265</v>
      </c>
      <c r="D23" s="210" t="s">
        <v>178</v>
      </c>
      <c r="E23" s="211" t="s">
        <v>136</v>
      </c>
      <c r="F23" s="212" t="s">
        <v>19</v>
      </c>
      <c r="G23" s="213">
        <v>5</v>
      </c>
      <c r="H23" s="144"/>
      <c r="I23" s="4">
        <f>ROUND(_xlfn.IFERROR(G23*H23," - "),2)</f>
        <v>0</v>
      </c>
      <c r="J23" s="214" t="e">
        <f>I23/$H$79</f>
        <v>#DIV/0!</v>
      </c>
      <c r="K23" s="13" t="e">
        <f>#REF!</f>
        <v>#REF!</v>
      </c>
    </row>
    <row r="24" spans="1:11" ht="38.25" outlineLevel="1">
      <c r="A24" s="143"/>
      <c r="B24" s="26" t="s">
        <v>65</v>
      </c>
      <c r="C24" s="16">
        <v>100758</v>
      </c>
      <c r="D24" s="210" t="s">
        <v>177</v>
      </c>
      <c r="E24" s="211" t="s">
        <v>137</v>
      </c>
      <c r="F24" s="212" t="s">
        <v>52</v>
      </c>
      <c r="G24" s="213">
        <v>20</v>
      </c>
      <c r="H24" s="144"/>
      <c r="I24" s="4">
        <f>ROUND(_xlfn.IFERROR(G24*H24," - "),2)</f>
        <v>0</v>
      </c>
      <c r="J24" s="224" t="e">
        <f>I24/$H$79</f>
        <v>#DIV/0!</v>
      </c>
      <c r="K24" s="13" t="e">
        <f>#REF!</f>
        <v>#REF!</v>
      </c>
    </row>
    <row r="25" spans="1:11" ht="12.75" outlineLevel="1">
      <c r="A25" s="143"/>
      <c r="B25" s="26" t="s">
        <v>66</v>
      </c>
      <c r="C25" s="16" t="s">
        <v>32</v>
      </c>
      <c r="D25" s="210" t="s">
        <v>176</v>
      </c>
      <c r="E25" s="211" t="s">
        <v>138</v>
      </c>
      <c r="F25" s="212" t="s">
        <v>19</v>
      </c>
      <c r="G25" s="213">
        <v>5</v>
      </c>
      <c r="H25" s="144"/>
      <c r="I25" s="4">
        <f>ROUND(_xlfn.IFERROR(G25*H25," - "),2)</f>
        <v>0</v>
      </c>
      <c r="J25" s="214" t="e">
        <f>I25/$H$79</f>
        <v>#DIV/0!</v>
      </c>
      <c r="K25" s="13" t="e">
        <f>#REF!</f>
        <v>#REF!</v>
      </c>
    </row>
    <row r="26" spans="2:11" ht="12.75" outlineLevel="1">
      <c r="B26" s="256" t="s">
        <v>68</v>
      </c>
      <c r="C26" s="256"/>
      <c r="D26" s="220"/>
      <c r="E26" s="221" t="s">
        <v>79</v>
      </c>
      <c r="F26" s="222">
        <f>SUM(I27:I36)</f>
        <v>0</v>
      </c>
      <c r="G26" s="222"/>
      <c r="H26" s="222"/>
      <c r="I26" s="222"/>
      <c r="J26" s="223" t="e">
        <f>F26/$H$79</f>
        <v>#DIV/0!</v>
      </c>
      <c r="K26" s="3"/>
    </row>
    <row r="27" spans="1:11" ht="38.25" outlineLevel="1">
      <c r="A27" s="143"/>
      <c r="B27" s="26" t="s">
        <v>69</v>
      </c>
      <c r="C27" s="16">
        <v>100758</v>
      </c>
      <c r="D27" s="210" t="s">
        <v>177</v>
      </c>
      <c r="E27" s="211" t="s">
        <v>137</v>
      </c>
      <c r="F27" s="212" t="s">
        <v>52</v>
      </c>
      <c r="G27" s="213">
        <v>10</v>
      </c>
      <c r="H27" s="144"/>
      <c r="I27" s="4">
        <f>ROUND(_xlfn.IFERROR(G27*H27," - "),2)</f>
        <v>0</v>
      </c>
      <c r="J27" s="224" t="e">
        <f aca="true" t="shared" si="0" ref="J27:J36">I27/$H$79</f>
        <v>#DIV/0!</v>
      </c>
      <c r="K27" s="13" t="e">
        <f>#REF!</f>
        <v>#REF!</v>
      </c>
    </row>
    <row r="28" spans="1:11" ht="25.5" outlineLevel="1">
      <c r="A28" s="143"/>
      <c r="B28" s="26" t="s">
        <v>70</v>
      </c>
      <c r="C28" s="16" t="s">
        <v>33</v>
      </c>
      <c r="D28" s="210" t="s">
        <v>176</v>
      </c>
      <c r="E28" s="211" t="s">
        <v>139</v>
      </c>
      <c r="F28" s="212" t="s">
        <v>19</v>
      </c>
      <c r="G28" s="213">
        <v>1</v>
      </c>
      <c r="H28" s="144"/>
      <c r="I28" s="4">
        <f>ROUND(_xlfn.IFERROR(G28*H28," - "),2)</f>
        <v>0</v>
      </c>
      <c r="J28" s="214" t="e">
        <f t="shared" si="0"/>
        <v>#DIV/0!</v>
      </c>
      <c r="K28" s="13" t="e">
        <f>#REF!</f>
        <v>#REF!</v>
      </c>
    </row>
    <row r="29" spans="1:11" ht="12.75" outlineLevel="1">
      <c r="A29" s="143"/>
      <c r="B29" s="26" t="s">
        <v>71</v>
      </c>
      <c r="C29" s="16" t="s">
        <v>35</v>
      </c>
      <c r="D29" s="210" t="s">
        <v>176</v>
      </c>
      <c r="E29" s="211" t="s">
        <v>140</v>
      </c>
      <c r="F29" s="212" t="s">
        <v>141</v>
      </c>
      <c r="G29" s="213">
        <v>150</v>
      </c>
      <c r="H29" s="144"/>
      <c r="I29" s="4">
        <f>ROUND(_xlfn.IFERROR(G29*H29," - "),2)</f>
        <v>0</v>
      </c>
      <c r="J29" s="224" t="e">
        <f t="shared" si="0"/>
        <v>#DIV/0!</v>
      </c>
      <c r="K29" s="13" t="e">
        <f>#REF!</f>
        <v>#REF!</v>
      </c>
    </row>
    <row r="30" spans="1:11" ht="12.75" outlineLevel="1">
      <c r="A30" s="143"/>
      <c r="B30" s="26" t="s">
        <v>72</v>
      </c>
      <c r="C30" s="16">
        <v>100877</v>
      </c>
      <c r="D30" s="210" t="s">
        <v>178</v>
      </c>
      <c r="E30" s="211" t="s">
        <v>142</v>
      </c>
      <c r="F30" s="212" t="s">
        <v>19</v>
      </c>
      <c r="G30" s="213">
        <v>5</v>
      </c>
      <c r="H30" s="144"/>
      <c r="I30" s="4">
        <f>ROUND(_xlfn.IFERROR(G30*H30," - "),2)</f>
        <v>0</v>
      </c>
      <c r="J30" s="214" t="e">
        <f t="shared" si="0"/>
        <v>#DIV/0!</v>
      </c>
      <c r="K30" s="13" t="e">
        <f>#REF!</f>
        <v>#REF!</v>
      </c>
    </row>
    <row r="31" spans="1:11" ht="38.25" outlineLevel="1">
      <c r="A31" s="143"/>
      <c r="B31" s="26" t="s">
        <v>73</v>
      </c>
      <c r="C31" s="16">
        <v>20971</v>
      </c>
      <c r="D31" s="210" t="s">
        <v>177</v>
      </c>
      <c r="E31" s="225" t="s">
        <v>55</v>
      </c>
      <c r="F31" s="212" t="s">
        <v>19</v>
      </c>
      <c r="G31" s="213">
        <v>5</v>
      </c>
      <c r="H31" s="144"/>
      <c r="I31" s="4">
        <f>ROUND(_xlfn.IFERROR(G31*H31," - "),2)</f>
        <v>0</v>
      </c>
      <c r="J31" s="224" t="e">
        <f t="shared" si="0"/>
        <v>#DIV/0!</v>
      </c>
      <c r="K31" s="13" t="e">
        <f>#REF!</f>
        <v>#REF!</v>
      </c>
    </row>
    <row r="32" spans="1:11" ht="25.5" outlineLevel="1">
      <c r="A32" s="143"/>
      <c r="B32" s="26" t="s">
        <v>74</v>
      </c>
      <c r="C32" s="16" t="s">
        <v>36</v>
      </c>
      <c r="D32" s="210" t="s">
        <v>176</v>
      </c>
      <c r="E32" s="211" t="s">
        <v>143</v>
      </c>
      <c r="F32" s="212" t="s">
        <v>19</v>
      </c>
      <c r="G32" s="213">
        <v>1</v>
      </c>
      <c r="H32" s="144"/>
      <c r="I32" s="4">
        <f>ROUND(_xlfn.IFERROR(G32*H32," - "),2)</f>
        <v>0</v>
      </c>
      <c r="J32" s="214" t="e">
        <f t="shared" si="0"/>
        <v>#DIV/0!</v>
      </c>
      <c r="K32" s="13" t="e">
        <f>#REF!</f>
        <v>#REF!</v>
      </c>
    </row>
    <row r="33" spans="1:11" ht="12.75" outlineLevel="1">
      <c r="A33" s="143"/>
      <c r="B33" s="26" t="s">
        <v>75</v>
      </c>
      <c r="C33" s="16">
        <v>91251</v>
      </c>
      <c r="D33" s="210" t="s">
        <v>178</v>
      </c>
      <c r="E33" s="211" t="s">
        <v>144</v>
      </c>
      <c r="F33" s="212" t="s">
        <v>19</v>
      </c>
      <c r="G33" s="213">
        <v>1</v>
      </c>
      <c r="H33" s="144"/>
      <c r="I33" s="4">
        <f>ROUND(_xlfn.IFERROR(G33*H33," - "),2)</f>
        <v>0</v>
      </c>
      <c r="J33" s="224" t="e">
        <f t="shared" si="0"/>
        <v>#DIV/0!</v>
      </c>
      <c r="K33" s="13" t="e">
        <f>#REF!</f>
        <v>#REF!</v>
      </c>
    </row>
    <row r="34" spans="1:11" ht="19.5" customHeight="1" outlineLevel="1">
      <c r="A34" s="143"/>
      <c r="B34" s="26" t="s">
        <v>76</v>
      </c>
      <c r="C34" s="16" t="s">
        <v>34</v>
      </c>
      <c r="D34" s="210" t="s">
        <v>176</v>
      </c>
      <c r="E34" s="211" t="s">
        <v>145</v>
      </c>
      <c r="F34" s="212" t="s">
        <v>19</v>
      </c>
      <c r="G34" s="213">
        <v>5</v>
      </c>
      <c r="H34" s="144"/>
      <c r="I34" s="4">
        <f>ROUND(_xlfn.IFERROR(G34*H34," - "),2)</f>
        <v>0</v>
      </c>
      <c r="J34" s="214" t="e">
        <f t="shared" si="0"/>
        <v>#DIV/0!</v>
      </c>
      <c r="K34" s="13" t="e">
        <f>#REF!</f>
        <v>#REF!</v>
      </c>
    </row>
    <row r="35" spans="1:11" ht="12.75" outlineLevel="1">
      <c r="A35" s="143"/>
      <c r="B35" s="26" t="s">
        <v>77</v>
      </c>
      <c r="C35" s="16">
        <v>88267</v>
      </c>
      <c r="D35" s="210" t="s">
        <v>177</v>
      </c>
      <c r="E35" s="211" t="s">
        <v>146</v>
      </c>
      <c r="F35" s="212" t="s">
        <v>134</v>
      </c>
      <c r="G35" s="213">
        <v>10</v>
      </c>
      <c r="H35" s="144"/>
      <c r="I35" s="4">
        <f>ROUND(_xlfn.IFERROR(G35*H35," - "),2)</f>
        <v>0</v>
      </c>
      <c r="J35" s="224" t="e">
        <f t="shared" si="0"/>
        <v>#DIV/0!</v>
      </c>
      <c r="K35" s="13" t="e">
        <f>#REF!</f>
        <v>#REF!</v>
      </c>
    </row>
    <row r="36" spans="1:11" ht="25.5" outlineLevel="1">
      <c r="A36" s="143"/>
      <c r="B36" s="26" t="s">
        <v>78</v>
      </c>
      <c r="C36" s="16">
        <v>88248</v>
      </c>
      <c r="D36" s="210" t="s">
        <v>177</v>
      </c>
      <c r="E36" s="211" t="s">
        <v>147</v>
      </c>
      <c r="F36" s="212" t="s">
        <v>134</v>
      </c>
      <c r="G36" s="213">
        <v>10</v>
      </c>
      <c r="H36" s="144"/>
      <c r="I36" s="4">
        <f>ROUND(_xlfn.IFERROR(G36*H36," - "),2)</f>
        <v>0</v>
      </c>
      <c r="J36" s="214" t="e">
        <f t="shared" si="0"/>
        <v>#DIV/0!</v>
      </c>
      <c r="K36" s="13" t="e">
        <f>#REF!</f>
        <v>#REF!</v>
      </c>
    </row>
    <row r="37" spans="2:11" ht="12.75" outlineLevel="1">
      <c r="B37" s="256" t="s">
        <v>80</v>
      </c>
      <c r="C37" s="256"/>
      <c r="D37" s="220"/>
      <c r="E37" s="221" t="s">
        <v>89</v>
      </c>
      <c r="F37" s="222">
        <f>SUM(I38:I45)</f>
        <v>0</v>
      </c>
      <c r="G37" s="222"/>
      <c r="H37" s="222"/>
      <c r="I37" s="222"/>
      <c r="J37" s="223" t="e">
        <f>F37/$H$79</f>
        <v>#DIV/0!</v>
      </c>
      <c r="K37" s="3"/>
    </row>
    <row r="38" spans="1:11" ht="25.5" outlineLevel="1">
      <c r="A38" s="143"/>
      <c r="B38" s="26" t="s">
        <v>81</v>
      </c>
      <c r="C38" s="16">
        <v>95750</v>
      </c>
      <c r="D38" s="210" t="s">
        <v>177</v>
      </c>
      <c r="E38" s="211" t="s">
        <v>148</v>
      </c>
      <c r="F38" s="212" t="s">
        <v>141</v>
      </c>
      <c r="G38" s="213">
        <v>220</v>
      </c>
      <c r="H38" s="144"/>
      <c r="I38" s="4">
        <f>ROUND(_xlfn.IFERROR(G38*H38," - "),2)</f>
        <v>0</v>
      </c>
      <c r="J38" s="224" t="e">
        <f aca="true" t="shared" si="1" ref="J38:J45">I38/$H$79</f>
        <v>#DIV/0!</v>
      </c>
      <c r="K38" s="13" t="e">
        <f>#REF!</f>
        <v>#REF!</v>
      </c>
    </row>
    <row r="39" spans="1:11" ht="25.5" outlineLevel="1">
      <c r="A39" s="143"/>
      <c r="B39" s="26" t="s">
        <v>82</v>
      </c>
      <c r="C39" s="16">
        <v>95801</v>
      </c>
      <c r="D39" s="210" t="s">
        <v>177</v>
      </c>
      <c r="E39" s="211" t="s">
        <v>149</v>
      </c>
      <c r="F39" s="212" t="s">
        <v>19</v>
      </c>
      <c r="G39" s="213">
        <v>60</v>
      </c>
      <c r="H39" s="144"/>
      <c r="I39" s="4">
        <f>ROUND(_xlfn.IFERROR(G39*H39," - "),2)</f>
        <v>0</v>
      </c>
      <c r="J39" s="214" t="e">
        <f t="shared" si="1"/>
        <v>#DIV/0!</v>
      </c>
      <c r="K39" s="13" t="e">
        <f>#REF!</f>
        <v>#REF!</v>
      </c>
    </row>
    <row r="40" spans="1:11" ht="25.5" outlineLevel="1">
      <c r="A40" s="143"/>
      <c r="B40" s="26" t="s">
        <v>83</v>
      </c>
      <c r="C40" s="16">
        <v>400</v>
      </c>
      <c r="D40" s="210" t="s">
        <v>177</v>
      </c>
      <c r="E40" s="211" t="s">
        <v>54</v>
      </c>
      <c r="F40" s="212" t="s">
        <v>19</v>
      </c>
      <c r="G40" s="213">
        <v>220</v>
      </c>
      <c r="H40" s="144"/>
      <c r="I40" s="4">
        <f>ROUND(_xlfn.IFERROR(G40*H40," - "),2)</f>
        <v>0</v>
      </c>
      <c r="J40" s="224" t="e">
        <f t="shared" si="1"/>
        <v>#DIV/0!</v>
      </c>
      <c r="K40" s="13" t="e">
        <f>#REF!</f>
        <v>#REF!</v>
      </c>
    </row>
    <row r="41" spans="1:11" ht="25.5" outlineLevel="1">
      <c r="A41" s="143"/>
      <c r="B41" s="26" t="s">
        <v>84</v>
      </c>
      <c r="C41" s="16">
        <v>91927</v>
      </c>
      <c r="D41" s="210" t="s">
        <v>177</v>
      </c>
      <c r="E41" s="211" t="s">
        <v>150</v>
      </c>
      <c r="F41" s="212" t="s">
        <v>141</v>
      </c>
      <c r="G41" s="213">
        <v>480</v>
      </c>
      <c r="H41" s="144"/>
      <c r="I41" s="4">
        <f>ROUND(_xlfn.IFERROR(G41*H41," - "),2)</f>
        <v>0</v>
      </c>
      <c r="J41" s="214" t="e">
        <f t="shared" si="1"/>
        <v>#DIV/0!</v>
      </c>
      <c r="K41" s="13" t="e">
        <f>#REF!</f>
        <v>#REF!</v>
      </c>
    </row>
    <row r="42" spans="1:11" ht="38.25" outlineLevel="1">
      <c r="A42" s="143"/>
      <c r="B42" s="26" t="s">
        <v>85</v>
      </c>
      <c r="C42" s="16">
        <v>91028</v>
      </c>
      <c r="D42" s="210" t="s">
        <v>177</v>
      </c>
      <c r="E42" s="211" t="s">
        <v>151</v>
      </c>
      <c r="F42" s="212" t="s">
        <v>134</v>
      </c>
      <c r="G42" s="213">
        <v>283</v>
      </c>
      <c r="H42" s="144"/>
      <c r="I42" s="4">
        <f>ROUND(_xlfn.IFERROR(G42*H42," - "),2)</f>
        <v>0</v>
      </c>
      <c r="J42" s="224" t="e">
        <f t="shared" si="1"/>
        <v>#DIV/0!</v>
      </c>
      <c r="K42" s="13" t="e">
        <f>#REF!</f>
        <v>#REF!</v>
      </c>
    </row>
    <row r="43" spans="1:11" ht="25.5" outlineLevel="1">
      <c r="A43" s="143"/>
      <c r="B43" s="26" t="s">
        <v>86</v>
      </c>
      <c r="C43" s="16">
        <v>93660</v>
      </c>
      <c r="D43" s="210" t="s">
        <v>177</v>
      </c>
      <c r="E43" s="211" t="s">
        <v>152</v>
      </c>
      <c r="F43" s="212" t="s">
        <v>19</v>
      </c>
      <c r="G43" s="213">
        <v>1</v>
      </c>
      <c r="H43" s="144"/>
      <c r="I43" s="4">
        <f>ROUND(_xlfn.IFERROR(G43*H43," - "),2)</f>
        <v>0</v>
      </c>
      <c r="J43" s="224" t="e">
        <f t="shared" si="1"/>
        <v>#DIV/0!</v>
      </c>
      <c r="K43" s="13" t="e">
        <f>#REF!</f>
        <v>#REF!</v>
      </c>
    </row>
    <row r="44" spans="1:11" ht="12.75" outlineLevel="1">
      <c r="A44" s="143"/>
      <c r="B44" s="26" t="s">
        <v>87</v>
      </c>
      <c r="C44" s="16">
        <v>88264</v>
      </c>
      <c r="D44" s="210" t="s">
        <v>177</v>
      </c>
      <c r="E44" s="211" t="s">
        <v>153</v>
      </c>
      <c r="F44" s="212" t="s">
        <v>134</v>
      </c>
      <c r="G44" s="213">
        <v>25</v>
      </c>
      <c r="H44" s="144"/>
      <c r="I44" s="4">
        <f>ROUND(_xlfn.IFERROR(G44*H44," - "),2)</f>
        <v>0</v>
      </c>
      <c r="J44" s="214" t="e">
        <f t="shared" si="1"/>
        <v>#DIV/0!</v>
      </c>
      <c r="K44" s="13" t="e">
        <f>#REF!</f>
        <v>#REF!</v>
      </c>
    </row>
    <row r="45" spans="1:11" ht="12.75" outlineLevel="1">
      <c r="A45" s="143"/>
      <c r="B45" s="26" t="s">
        <v>88</v>
      </c>
      <c r="C45" s="16">
        <v>88247</v>
      </c>
      <c r="D45" s="210" t="s">
        <v>177</v>
      </c>
      <c r="E45" s="211" t="s">
        <v>154</v>
      </c>
      <c r="F45" s="212" t="s">
        <v>134</v>
      </c>
      <c r="G45" s="213">
        <v>25</v>
      </c>
      <c r="H45" s="144"/>
      <c r="I45" s="4">
        <f>ROUND(_xlfn.IFERROR(G45*H45," - "),2)</f>
        <v>0</v>
      </c>
      <c r="J45" s="224" t="e">
        <f t="shared" si="1"/>
        <v>#DIV/0!</v>
      </c>
      <c r="K45" s="13" t="e">
        <f>#REF!</f>
        <v>#REF!</v>
      </c>
    </row>
    <row r="46" spans="2:11" ht="12.75" outlineLevel="1">
      <c r="B46" s="256" t="s">
        <v>29</v>
      </c>
      <c r="C46" s="256"/>
      <c r="D46" s="220"/>
      <c r="E46" s="221" t="s">
        <v>90</v>
      </c>
      <c r="F46" s="222">
        <f>SUM(I47:I55)</f>
        <v>0</v>
      </c>
      <c r="G46" s="222"/>
      <c r="H46" s="222"/>
      <c r="I46" s="222"/>
      <c r="J46" s="223" t="e">
        <f>F46/$H$79</f>
        <v>#DIV/0!</v>
      </c>
      <c r="K46" s="3"/>
    </row>
    <row r="47" spans="1:11" ht="12.75" outlineLevel="1">
      <c r="A47" s="143"/>
      <c r="B47" s="26" t="s">
        <v>91</v>
      </c>
      <c r="C47" s="16" t="s">
        <v>34</v>
      </c>
      <c r="D47" s="210" t="s">
        <v>176</v>
      </c>
      <c r="E47" s="211" t="s">
        <v>145</v>
      </c>
      <c r="F47" s="212" t="s">
        <v>19</v>
      </c>
      <c r="G47" s="213">
        <v>5</v>
      </c>
      <c r="H47" s="144"/>
      <c r="I47" s="4">
        <f>ROUND(_xlfn.IFERROR(G47*H47," - "),2)</f>
        <v>0</v>
      </c>
      <c r="J47" s="214" t="e">
        <f aca="true" t="shared" si="2" ref="J47:J55">I47/$H$79</f>
        <v>#DIV/0!</v>
      </c>
      <c r="K47" s="13" t="e">
        <f>#REF!</f>
        <v>#REF!</v>
      </c>
    </row>
    <row r="48" spans="1:11" ht="12.75" outlineLevel="1">
      <c r="A48" s="143"/>
      <c r="B48" s="26" t="s">
        <v>92</v>
      </c>
      <c r="C48" s="16" t="s">
        <v>37</v>
      </c>
      <c r="D48" s="210" t="s">
        <v>176</v>
      </c>
      <c r="E48" s="211" t="s">
        <v>155</v>
      </c>
      <c r="F48" s="212" t="s">
        <v>19</v>
      </c>
      <c r="G48" s="213">
        <v>5</v>
      </c>
      <c r="H48" s="144"/>
      <c r="I48" s="4">
        <f>ROUND(_xlfn.IFERROR(G48*H48," - "),2)</f>
        <v>0</v>
      </c>
      <c r="J48" s="224" t="e">
        <f t="shared" si="2"/>
        <v>#DIV/0!</v>
      </c>
      <c r="K48" s="13" t="e">
        <f>#REF!</f>
        <v>#REF!</v>
      </c>
    </row>
    <row r="49" spans="1:11" ht="12.75" outlineLevel="1">
      <c r="A49" s="143"/>
      <c r="B49" s="26" t="s">
        <v>93</v>
      </c>
      <c r="C49" s="16" t="s">
        <v>100</v>
      </c>
      <c r="D49" s="210" t="s">
        <v>179</v>
      </c>
      <c r="E49" s="211" t="s">
        <v>156</v>
      </c>
      <c r="F49" s="212" t="s">
        <v>19</v>
      </c>
      <c r="G49" s="213">
        <v>1</v>
      </c>
      <c r="H49" s="144"/>
      <c r="I49" s="4">
        <f>ROUND(_xlfn.IFERROR(G49*H49," - "),2)</f>
        <v>0</v>
      </c>
      <c r="J49" s="214" t="e">
        <f t="shared" si="2"/>
        <v>#DIV/0!</v>
      </c>
      <c r="K49" s="13" t="e">
        <f>#REF!</f>
        <v>#REF!</v>
      </c>
    </row>
    <row r="50" spans="1:11" ht="38.25" outlineLevel="1">
      <c r="A50" s="143"/>
      <c r="B50" s="26" t="s">
        <v>94</v>
      </c>
      <c r="C50" s="16">
        <v>95745</v>
      </c>
      <c r="D50" s="210" t="s">
        <v>177</v>
      </c>
      <c r="E50" s="211" t="s">
        <v>157</v>
      </c>
      <c r="F50" s="212" t="s">
        <v>141</v>
      </c>
      <c r="G50" s="213">
        <v>25</v>
      </c>
      <c r="H50" s="144"/>
      <c r="I50" s="4">
        <f>ROUND(_xlfn.IFERROR(G50*H50," - "),2)</f>
        <v>0</v>
      </c>
      <c r="J50" s="224" t="e">
        <f t="shared" si="2"/>
        <v>#DIV/0!</v>
      </c>
      <c r="K50" s="13" t="e">
        <f>#REF!</f>
        <v>#REF!</v>
      </c>
    </row>
    <row r="51" spans="1:11" ht="25.5" outlineLevel="1">
      <c r="A51" s="143"/>
      <c r="B51" s="26" t="s">
        <v>95</v>
      </c>
      <c r="C51" s="16">
        <v>95801</v>
      </c>
      <c r="D51" s="210" t="s">
        <v>177</v>
      </c>
      <c r="E51" s="211" t="s">
        <v>149</v>
      </c>
      <c r="F51" s="212" t="s">
        <v>19</v>
      </c>
      <c r="G51" s="213">
        <v>12</v>
      </c>
      <c r="H51" s="144"/>
      <c r="I51" s="4">
        <f>ROUND(_xlfn.IFERROR(G51*H51," - "),2)</f>
        <v>0</v>
      </c>
      <c r="J51" s="214" t="e">
        <f t="shared" si="2"/>
        <v>#DIV/0!</v>
      </c>
      <c r="K51" s="13" t="e">
        <f>#REF!</f>
        <v>#REF!</v>
      </c>
    </row>
    <row r="52" spans="1:11" ht="25.5" outlineLevel="1">
      <c r="A52" s="143"/>
      <c r="B52" s="26" t="s">
        <v>96</v>
      </c>
      <c r="C52" s="16">
        <v>91925</v>
      </c>
      <c r="D52" s="210" t="s">
        <v>177</v>
      </c>
      <c r="E52" s="211" t="s">
        <v>158</v>
      </c>
      <c r="F52" s="212" t="s">
        <v>141</v>
      </c>
      <c r="G52" s="213">
        <v>50</v>
      </c>
      <c r="H52" s="144"/>
      <c r="I52" s="4">
        <f>ROUND(_xlfn.IFERROR(G52*H52," - "),2)</f>
        <v>0</v>
      </c>
      <c r="J52" s="224" t="e">
        <f t="shared" si="2"/>
        <v>#DIV/0!</v>
      </c>
      <c r="K52" s="13" t="e">
        <f>#REF!</f>
        <v>#REF!</v>
      </c>
    </row>
    <row r="53" spans="1:11" ht="25.5" outlineLevel="1">
      <c r="A53" s="143"/>
      <c r="B53" s="26" t="s">
        <v>97</v>
      </c>
      <c r="C53" s="16">
        <v>400</v>
      </c>
      <c r="D53" s="210" t="s">
        <v>177</v>
      </c>
      <c r="E53" s="211" t="s">
        <v>54</v>
      </c>
      <c r="F53" s="212" t="s">
        <v>19</v>
      </c>
      <c r="G53" s="213">
        <v>25</v>
      </c>
      <c r="H53" s="144"/>
      <c r="I53" s="4">
        <f>ROUND(_xlfn.IFERROR(G53*H53," - "),2)</f>
        <v>0</v>
      </c>
      <c r="J53" s="214" t="e">
        <f t="shared" si="2"/>
        <v>#DIV/0!</v>
      </c>
      <c r="K53" s="13" t="e">
        <f>#REF!</f>
        <v>#REF!</v>
      </c>
    </row>
    <row r="54" spans="1:11" ht="12.75" outlineLevel="1">
      <c r="A54" s="143"/>
      <c r="B54" s="26" t="s">
        <v>98</v>
      </c>
      <c r="C54" s="16">
        <v>88264</v>
      </c>
      <c r="D54" s="210" t="s">
        <v>177</v>
      </c>
      <c r="E54" s="211" t="s">
        <v>153</v>
      </c>
      <c r="F54" s="212" t="s">
        <v>134</v>
      </c>
      <c r="G54" s="213">
        <v>10</v>
      </c>
      <c r="H54" s="144"/>
      <c r="I54" s="4">
        <f>ROUND(_xlfn.IFERROR(G54*H54," - "),2)</f>
        <v>0</v>
      </c>
      <c r="J54" s="224" t="e">
        <f t="shared" si="2"/>
        <v>#DIV/0!</v>
      </c>
      <c r="K54" s="13" t="e">
        <f>#REF!</f>
        <v>#REF!</v>
      </c>
    </row>
    <row r="55" spans="1:11" ht="12.75" outlineLevel="1">
      <c r="A55" s="143"/>
      <c r="B55" s="26" t="s">
        <v>99</v>
      </c>
      <c r="C55" s="16">
        <v>88247</v>
      </c>
      <c r="D55" s="210" t="s">
        <v>177</v>
      </c>
      <c r="E55" s="211" t="s">
        <v>154</v>
      </c>
      <c r="F55" s="212" t="s">
        <v>134</v>
      </c>
      <c r="G55" s="213">
        <v>10</v>
      </c>
      <c r="H55" s="144"/>
      <c r="I55" s="4">
        <f>ROUND(_xlfn.IFERROR(G55*H55," - "),2)</f>
        <v>0</v>
      </c>
      <c r="J55" s="214" t="e">
        <f t="shared" si="2"/>
        <v>#DIV/0!</v>
      </c>
      <c r="K55" s="13" t="e">
        <f>#REF!</f>
        <v>#REF!</v>
      </c>
    </row>
    <row r="56" spans="2:11" ht="12.75" outlineLevel="1">
      <c r="B56" s="256" t="s">
        <v>103</v>
      </c>
      <c r="C56" s="256"/>
      <c r="D56" s="220"/>
      <c r="E56" s="221" t="s">
        <v>104</v>
      </c>
      <c r="F56" s="222">
        <f>SUM(I57:I58)</f>
        <v>0</v>
      </c>
      <c r="G56" s="222"/>
      <c r="H56" s="222"/>
      <c r="I56" s="222"/>
      <c r="J56" s="223" t="e">
        <f>F56/$H$79</f>
        <v>#DIV/0!</v>
      </c>
      <c r="K56" s="3"/>
    </row>
    <row r="57" spans="1:11" ht="12.75" outlineLevel="1">
      <c r="A57" s="143"/>
      <c r="B57" s="26" t="s">
        <v>101</v>
      </c>
      <c r="C57" s="16" t="s">
        <v>39</v>
      </c>
      <c r="D57" s="210" t="s">
        <v>176</v>
      </c>
      <c r="E57" s="211" t="s">
        <v>159</v>
      </c>
      <c r="F57" s="212" t="s">
        <v>160</v>
      </c>
      <c r="G57" s="213">
        <v>38</v>
      </c>
      <c r="H57" s="144"/>
      <c r="I57" s="4">
        <f>ROUND(_xlfn.IFERROR(G57*H57," - "),2)</f>
        <v>0</v>
      </c>
      <c r="J57" s="224" t="e">
        <f>I57/$H$79</f>
        <v>#DIV/0!</v>
      </c>
      <c r="K57" s="13" t="e">
        <f>#REF!</f>
        <v>#REF!</v>
      </c>
    </row>
    <row r="58" spans="1:11" ht="12.75" outlineLevel="1">
      <c r="A58" s="143"/>
      <c r="B58" s="26" t="s">
        <v>102</v>
      </c>
      <c r="C58" s="16" t="s">
        <v>38</v>
      </c>
      <c r="D58" s="210" t="s">
        <v>176</v>
      </c>
      <c r="E58" s="211" t="s">
        <v>161</v>
      </c>
      <c r="F58" s="212" t="s">
        <v>162</v>
      </c>
      <c r="G58" s="213">
        <v>60</v>
      </c>
      <c r="H58" s="144"/>
      <c r="I58" s="4">
        <f>ROUND(_xlfn.IFERROR(G58*H58," - "),2)</f>
        <v>0</v>
      </c>
      <c r="J58" s="214" t="e">
        <f>I58/$H$79</f>
        <v>#DIV/0!</v>
      </c>
      <c r="K58" s="13" t="e">
        <f>#REF!</f>
        <v>#REF!</v>
      </c>
    </row>
    <row r="59" spans="2:11" ht="12.75" outlineLevel="1">
      <c r="B59" s="256" t="s">
        <v>105</v>
      </c>
      <c r="C59" s="256"/>
      <c r="D59" s="220"/>
      <c r="E59" s="221" t="s">
        <v>108</v>
      </c>
      <c r="F59" s="222">
        <f>SUM(I60:I61)</f>
        <v>0</v>
      </c>
      <c r="G59" s="222"/>
      <c r="H59" s="222"/>
      <c r="I59" s="222"/>
      <c r="J59" s="223" t="e">
        <f>F59/$H$79</f>
        <v>#DIV/0!</v>
      </c>
      <c r="K59" s="3"/>
    </row>
    <row r="60" spans="1:11" ht="38.25" outlineLevel="1">
      <c r="A60" s="143"/>
      <c r="B60" s="26" t="s">
        <v>106</v>
      </c>
      <c r="C60" s="16" t="s">
        <v>42</v>
      </c>
      <c r="D60" s="210" t="s">
        <v>176</v>
      </c>
      <c r="E60" s="211" t="s">
        <v>163</v>
      </c>
      <c r="F60" s="212" t="s">
        <v>19</v>
      </c>
      <c r="G60" s="213">
        <v>85</v>
      </c>
      <c r="H60" s="144"/>
      <c r="I60" s="4">
        <f>ROUND(_xlfn.IFERROR(G60*H60," - "),2)</f>
        <v>0</v>
      </c>
      <c r="J60" s="224" t="e">
        <f>I60/$H$79</f>
        <v>#DIV/0!</v>
      </c>
      <c r="K60" s="13" t="e">
        <f>#REF!</f>
        <v>#REF!</v>
      </c>
    </row>
    <row r="61" spans="1:11" ht="12.75" outlineLevel="1">
      <c r="A61" s="143"/>
      <c r="B61" s="26" t="s">
        <v>107</v>
      </c>
      <c r="C61" s="16" t="s">
        <v>43</v>
      </c>
      <c r="D61" s="210" t="s">
        <v>176</v>
      </c>
      <c r="E61" s="211" t="s">
        <v>164</v>
      </c>
      <c r="F61" s="212" t="s">
        <v>19</v>
      </c>
      <c r="G61" s="213">
        <v>1</v>
      </c>
      <c r="H61" s="144"/>
      <c r="I61" s="4">
        <f>ROUND(_xlfn.IFERROR(G61*H61," - "),2)</f>
        <v>0</v>
      </c>
      <c r="J61" s="224" t="e">
        <f>I61/$H$79</f>
        <v>#DIV/0!</v>
      </c>
      <c r="K61" s="13" t="e">
        <f>#REF!</f>
        <v>#REF!</v>
      </c>
    </row>
    <row r="62" spans="2:11" ht="12.75" outlineLevel="1">
      <c r="B62" s="256" t="s">
        <v>109</v>
      </c>
      <c r="C62" s="256"/>
      <c r="D62" s="220"/>
      <c r="E62" s="221" t="s">
        <v>110</v>
      </c>
      <c r="F62" s="222">
        <f>SUM(I63:I65)</f>
        <v>0</v>
      </c>
      <c r="G62" s="222"/>
      <c r="H62" s="222"/>
      <c r="I62" s="222"/>
      <c r="J62" s="223" t="e">
        <f>F62/$H$79</f>
        <v>#DIV/0!</v>
      </c>
      <c r="K62" s="3"/>
    </row>
    <row r="63" spans="1:11" ht="25.5" outlineLevel="1">
      <c r="A63" s="143"/>
      <c r="B63" s="26" t="s">
        <v>111</v>
      </c>
      <c r="C63" s="16" t="s">
        <v>114</v>
      </c>
      <c r="D63" s="210" t="s">
        <v>179</v>
      </c>
      <c r="E63" s="211" t="s">
        <v>165</v>
      </c>
      <c r="F63" s="212" t="s">
        <v>19</v>
      </c>
      <c r="G63" s="213">
        <v>9</v>
      </c>
      <c r="H63" s="144"/>
      <c r="I63" s="4">
        <f>ROUND(_xlfn.IFERROR(G63*H63," - "),2)</f>
        <v>0</v>
      </c>
      <c r="J63" s="214" t="e">
        <f>I63/$H$79</f>
        <v>#DIV/0!</v>
      </c>
      <c r="K63" s="13" t="e">
        <f>#REF!</f>
        <v>#REF!</v>
      </c>
    </row>
    <row r="64" spans="1:11" ht="12.75" outlineLevel="1">
      <c r="A64" s="143"/>
      <c r="B64" s="26" t="s">
        <v>112</v>
      </c>
      <c r="C64" s="16" t="s">
        <v>40</v>
      </c>
      <c r="D64" s="210" t="s">
        <v>176</v>
      </c>
      <c r="E64" s="211" t="s">
        <v>166</v>
      </c>
      <c r="F64" s="212" t="s">
        <v>52</v>
      </c>
      <c r="G64" s="213">
        <v>981.2</v>
      </c>
      <c r="H64" s="144"/>
      <c r="I64" s="4">
        <f>ROUND(_xlfn.IFERROR(G64*H64," - "),2)</f>
        <v>0</v>
      </c>
      <c r="J64" s="224" t="e">
        <f>I64/$H$79</f>
        <v>#DIV/0!</v>
      </c>
      <c r="K64" s="13" t="e">
        <f>#REF!</f>
        <v>#REF!</v>
      </c>
    </row>
    <row r="65" spans="1:11" ht="26.25" outlineLevel="1" thickBot="1">
      <c r="A65" s="143"/>
      <c r="B65" s="26" t="s">
        <v>113</v>
      </c>
      <c r="C65" s="16">
        <v>200536</v>
      </c>
      <c r="D65" s="210" t="s">
        <v>178</v>
      </c>
      <c r="E65" s="211" t="s">
        <v>167</v>
      </c>
      <c r="F65" s="212" t="s">
        <v>168</v>
      </c>
      <c r="G65" s="213">
        <v>1</v>
      </c>
      <c r="H65" s="144"/>
      <c r="I65" s="4">
        <f>ROUND(_xlfn.IFERROR(G65*H65," - "),2)</f>
        <v>0</v>
      </c>
      <c r="J65" s="214" t="e">
        <f>I65/$H$79</f>
        <v>#DIV/0!</v>
      </c>
      <c r="K65" s="13" t="e">
        <f>#REF!</f>
        <v>#REF!</v>
      </c>
    </row>
    <row r="66" spans="2:11" s="11" customFormat="1" ht="15.75" thickBot="1">
      <c r="B66" s="250">
        <v>2</v>
      </c>
      <c r="C66" s="251"/>
      <c r="D66" s="201"/>
      <c r="E66" s="202" t="s">
        <v>115</v>
      </c>
      <c r="F66" s="203">
        <f>ROUND(SUM(F67),2)</f>
        <v>0</v>
      </c>
      <c r="G66" s="203"/>
      <c r="H66" s="203"/>
      <c r="I66" s="204"/>
      <c r="J66" s="205" t="e">
        <f>F66/$H$79</f>
        <v>#DIV/0!</v>
      </c>
      <c r="K66" s="15" t="e">
        <f>#REF!</f>
        <v>#REF!</v>
      </c>
    </row>
    <row r="67" spans="2:11" ht="12.75" outlineLevel="1">
      <c r="B67" s="253" t="s">
        <v>18</v>
      </c>
      <c r="C67" s="254"/>
      <c r="D67" s="206"/>
      <c r="E67" s="207" t="s">
        <v>115</v>
      </c>
      <c r="F67" s="208">
        <f>SUM(I68:I78)</f>
        <v>0</v>
      </c>
      <c r="G67" s="208"/>
      <c r="H67" s="208"/>
      <c r="I67" s="208"/>
      <c r="J67" s="209" t="e">
        <f>F67/$H$79</f>
        <v>#DIV/0!</v>
      </c>
      <c r="K67" s="3"/>
    </row>
    <row r="68" spans="1:11" ht="12.75" outlineLevel="1">
      <c r="A68" s="143"/>
      <c r="B68" s="26" t="s">
        <v>116</v>
      </c>
      <c r="C68" s="16" t="s">
        <v>30</v>
      </c>
      <c r="D68" s="210" t="s">
        <v>176</v>
      </c>
      <c r="E68" s="211" t="s">
        <v>130</v>
      </c>
      <c r="F68" s="212" t="s">
        <v>52</v>
      </c>
      <c r="G68" s="213">
        <v>6</v>
      </c>
      <c r="H68" s="144"/>
      <c r="I68" s="4">
        <f>ROUND(_xlfn.IFERROR(G68*H68," - "),2)</f>
        <v>0</v>
      </c>
      <c r="J68" s="214" t="e">
        <f aca="true" t="shared" si="3" ref="J68:J78">I68/$H$79</f>
        <v>#DIV/0!</v>
      </c>
      <c r="K68" s="13" t="e">
        <f>#REF!</f>
        <v>#REF!</v>
      </c>
    </row>
    <row r="69" spans="1:11" ht="38.25" outlineLevel="1">
      <c r="A69" s="143"/>
      <c r="B69" s="239" t="s">
        <v>117</v>
      </c>
      <c r="C69" s="24" t="s">
        <v>31</v>
      </c>
      <c r="D69" s="215" t="s">
        <v>176</v>
      </c>
      <c r="E69" s="216" t="s">
        <v>131</v>
      </c>
      <c r="F69" s="217" t="s">
        <v>132</v>
      </c>
      <c r="G69" s="218">
        <v>4</v>
      </c>
      <c r="H69" s="145"/>
      <c r="I69" s="25">
        <f>ROUND(_xlfn.IFERROR(G69*H69," - "),2)</f>
        <v>0</v>
      </c>
      <c r="J69" s="219" t="e">
        <f t="shared" si="3"/>
        <v>#DIV/0!</v>
      </c>
      <c r="K69" s="13" t="e">
        <f>#REF!</f>
        <v>#REF!</v>
      </c>
    </row>
    <row r="70" spans="1:11" ht="51" outlineLevel="1">
      <c r="A70" s="143"/>
      <c r="B70" s="240" t="s">
        <v>118</v>
      </c>
      <c r="C70" s="241">
        <v>99839</v>
      </c>
      <c r="D70" s="242" t="s">
        <v>177</v>
      </c>
      <c r="E70" s="243" t="s">
        <v>169</v>
      </c>
      <c r="F70" s="244" t="s">
        <v>141</v>
      </c>
      <c r="G70" s="245">
        <v>8</v>
      </c>
      <c r="H70" s="248"/>
      <c r="I70" s="246">
        <f>ROUND(_xlfn.IFERROR(G70*H70," - "),2)</f>
        <v>0</v>
      </c>
      <c r="J70" s="247" t="e">
        <f t="shared" si="3"/>
        <v>#DIV/0!</v>
      </c>
      <c r="K70" s="13" t="e">
        <f>#REF!</f>
        <v>#REF!</v>
      </c>
    </row>
    <row r="71" spans="1:11" ht="12.75" outlineLevel="1">
      <c r="A71" s="143"/>
      <c r="B71" s="26" t="s">
        <v>119</v>
      </c>
      <c r="C71" s="16" t="s">
        <v>127</v>
      </c>
      <c r="D71" s="210" t="s">
        <v>179</v>
      </c>
      <c r="E71" s="211" t="s">
        <v>170</v>
      </c>
      <c r="F71" s="212" t="s">
        <v>141</v>
      </c>
      <c r="G71" s="213">
        <v>9.9</v>
      </c>
      <c r="H71" s="144"/>
      <c r="I71" s="4">
        <f>ROUND(_xlfn.IFERROR(G71*H71," - "),2)</f>
        <v>0</v>
      </c>
      <c r="J71" s="214" t="e">
        <f t="shared" si="3"/>
        <v>#DIV/0!</v>
      </c>
      <c r="K71" s="13" t="e">
        <f>#REF!</f>
        <v>#REF!</v>
      </c>
    </row>
    <row r="72" spans="1:11" ht="12.75" outlineLevel="1">
      <c r="A72" s="143"/>
      <c r="B72" s="26" t="s">
        <v>120</v>
      </c>
      <c r="C72" s="16" t="s">
        <v>128</v>
      </c>
      <c r="D72" s="210" t="s">
        <v>179</v>
      </c>
      <c r="E72" s="211" t="s">
        <v>171</v>
      </c>
      <c r="F72" s="212" t="s">
        <v>19</v>
      </c>
      <c r="G72" s="213">
        <v>1</v>
      </c>
      <c r="H72" s="144"/>
      <c r="I72" s="4">
        <f>ROUND(_xlfn.IFERROR(G72*H72," - "),2)</f>
        <v>0</v>
      </c>
      <c r="J72" s="224" t="e">
        <f t="shared" si="3"/>
        <v>#DIV/0!</v>
      </c>
      <c r="K72" s="13" t="e">
        <f>#REF!</f>
        <v>#REF!</v>
      </c>
    </row>
    <row r="73" spans="1:11" ht="12.75" outlineLevel="1">
      <c r="A73" s="143"/>
      <c r="B73" s="26" t="s">
        <v>121</v>
      </c>
      <c r="C73" s="16" t="s">
        <v>38</v>
      </c>
      <c r="D73" s="210" t="s">
        <v>176</v>
      </c>
      <c r="E73" s="211" t="s">
        <v>161</v>
      </c>
      <c r="F73" s="212" t="s">
        <v>162</v>
      </c>
      <c r="G73" s="213">
        <v>40</v>
      </c>
      <c r="H73" s="144"/>
      <c r="I73" s="4">
        <f>ROUND(_xlfn.IFERROR(G73*H73," - "),2)</f>
        <v>0</v>
      </c>
      <c r="J73" s="214" t="e">
        <f t="shared" si="3"/>
        <v>#DIV/0!</v>
      </c>
      <c r="K73" s="13" t="e">
        <f>#REF!</f>
        <v>#REF!</v>
      </c>
    </row>
    <row r="74" spans="1:11" ht="25.5" outlineLevel="1">
      <c r="A74" s="143"/>
      <c r="B74" s="26" t="s">
        <v>122</v>
      </c>
      <c r="C74" s="16">
        <v>101905</v>
      </c>
      <c r="D74" s="210" t="s">
        <v>177</v>
      </c>
      <c r="E74" s="211" t="s">
        <v>172</v>
      </c>
      <c r="F74" s="212" t="s">
        <v>19</v>
      </c>
      <c r="G74" s="213">
        <v>1</v>
      </c>
      <c r="H74" s="144"/>
      <c r="I74" s="4">
        <f>ROUND(_xlfn.IFERROR(G74*H74," - "),2)</f>
        <v>0</v>
      </c>
      <c r="J74" s="224" t="e">
        <f t="shared" si="3"/>
        <v>#DIV/0!</v>
      </c>
      <c r="K74" s="13" t="e">
        <f>#REF!</f>
        <v>#REF!</v>
      </c>
    </row>
    <row r="75" spans="1:11" ht="25.5" outlineLevel="1">
      <c r="A75" s="143"/>
      <c r="B75" s="26" t="s">
        <v>123</v>
      </c>
      <c r="C75" s="16">
        <v>101908</v>
      </c>
      <c r="D75" s="210" t="s">
        <v>177</v>
      </c>
      <c r="E75" s="211" t="s">
        <v>173</v>
      </c>
      <c r="F75" s="212" t="s">
        <v>19</v>
      </c>
      <c r="G75" s="213">
        <v>2</v>
      </c>
      <c r="H75" s="144"/>
      <c r="I75" s="4">
        <f>ROUND(_xlfn.IFERROR(G75*H75," - "),2)</f>
        <v>0</v>
      </c>
      <c r="J75" s="214" t="e">
        <f t="shared" si="3"/>
        <v>#DIV/0!</v>
      </c>
      <c r="K75" s="13" t="e">
        <f>#REF!</f>
        <v>#REF!</v>
      </c>
    </row>
    <row r="76" spans="1:11" ht="38.25" outlineLevel="1">
      <c r="A76" s="143"/>
      <c r="B76" s="26" t="s">
        <v>124</v>
      </c>
      <c r="C76" s="16" t="s">
        <v>42</v>
      </c>
      <c r="D76" s="210" t="s">
        <v>176</v>
      </c>
      <c r="E76" s="211" t="s">
        <v>163</v>
      </c>
      <c r="F76" s="212" t="s">
        <v>19</v>
      </c>
      <c r="G76" s="213">
        <v>23</v>
      </c>
      <c r="H76" s="144"/>
      <c r="I76" s="4">
        <f>ROUND(_xlfn.IFERROR(G76*H76," - "),2)</f>
        <v>0</v>
      </c>
      <c r="J76" s="224" t="e">
        <f t="shared" si="3"/>
        <v>#DIV/0!</v>
      </c>
      <c r="K76" s="13" t="e">
        <f>#REF!</f>
        <v>#REF!</v>
      </c>
    </row>
    <row r="77" spans="1:11" ht="12.75" outlineLevel="1">
      <c r="A77" s="143"/>
      <c r="B77" s="26" t="s">
        <v>125</v>
      </c>
      <c r="C77" s="16" t="s">
        <v>40</v>
      </c>
      <c r="D77" s="210" t="s">
        <v>176</v>
      </c>
      <c r="E77" s="211" t="s">
        <v>166</v>
      </c>
      <c r="F77" s="212" t="s">
        <v>52</v>
      </c>
      <c r="G77" s="213">
        <v>474.1</v>
      </c>
      <c r="H77" s="144"/>
      <c r="I77" s="4">
        <f>ROUND(_xlfn.IFERROR(G77*H77," - "),2)</f>
        <v>0</v>
      </c>
      <c r="J77" s="214" t="e">
        <f t="shared" si="3"/>
        <v>#DIV/0!</v>
      </c>
      <c r="K77" s="13" t="e">
        <f>#REF!</f>
        <v>#REF!</v>
      </c>
    </row>
    <row r="78" spans="1:11" ht="26.25" outlineLevel="1" thickBot="1">
      <c r="A78" s="143"/>
      <c r="B78" s="26" t="s">
        <v>126</v>
      </c>
      <c r="C78" s="16">
        <v>200536</v>
      </c>
      <c r="D78" s="210" t="s">
        <v>178</v>
      </c>
      <c r="E78" s="211" t="s">
        <v>167</v>
      </c>
      <c r="F78" s="212" t="s">
        <v>168</v>
      </c>
      <c r="G78" s="213">
        <v>1</v>
      </c>
      <c r="H78" s="144"/>
      <c r="I78" s="4">
        <f>ROUND(_xlfn.IFERROR(G78*H78," - "),2)</f>
        <v>0</v>
      </c>
      <c r="J78" s="224" t="e">
        <f t="shared" si="3"/>
        <v>#DIV/0!</v>
      </c>
      <c r="K78" s="13" t="e">
        <f>#REF!</f>
        <v>#REF!</v>
      </c>
    </row>
    <row r="79" spans="1:11" s="12" customFormat="1" ht="18.75" thickBot="1">
      <c r="A79" s="22"/>
      <c r="B79" s="226" t="s">
        <v>47</v>
      </c>
      <c r="C79" s="227"/>
      <c r="D79" s="227"/>
      <c r="E79" s="228"/>
      <c r="F79" s="229"/>
      <c r="G79" s="230"/>
      <c r="H79" s="249">
        <f>ROUND(SUM(F15+F66),2)</f>
        <v>0</v>
      </c>
      <c r="I79" s="249"/>
      <c r="J79" s="231" t="e">
        <f>SUM(J15:J78)/H79</f>
        <v>#DIV/0!</v>
      </c>
      <c r="K79" s="13" t="e">
        <f>#REF!</f>
        <v>#REF!</v>
      </c>
    </row>
    <row r="80" spans="1:11" s="12" customFormat="1" ht="18.75" thickBot="1">
      <c r="A80" s="22"/>
      <c r="B80" s="226" t="s">
        <v>50</v>
      </c>
      <c r="C80" s="227"/>
      <c r="D80" s="227"/>
      <c r="E80" s="228"/>
      <c r="F80" s="229"/>
      <c r="G80" s="146" t="s">
        <v>174</v>
      </c>
      <c r="H80" s="249" t="e">
        <f>ROUND(H79*(1+G80),2)</f>
        <v>#VALUE!</v>
      </c>
      <c r="I80" s="249"/>
      <c r="J80" s="231" t="e">
        <f>SUM(J15:J79)*G80/H80</f>
        <v>#DIV/0!</v>
      </c>
      <c r="K80" s="13" t="e">
        <f>#REF!</f>
        <v>#REF!</v>
      </c>
    </row>
    <row r="81" spans="2:11" ht="25.5">
      <c r="B81" s="232" t="s">
        <v>51</v>
      </c>
      <c r="C81" s="233"/>
      <c r="D81" s="233"/>
      <c r="E81" s="234"/>
      <c r="F81" s="235"/>
      <c r="G81" s="236"/>
      <c r="H81" s="235"/>
      <c r="I81" s="237"/>
      <c r="J81" s="238"/>
      <c r="K81" s="13"/>
    </row>
    <row r="82" spans="2:11" ht="15">
      <c r="B82" s="27"/>
      <c r="C82" s="147"/>
      <c r="D82" s="148"/>
      <c r="E82" s="149"/>
      <c r="F82" s="48"/>
      <c r="G82" s="150"/>
      <c r="H82" s="48"/>
      <c r="I82" s="151"/>
      <c r="J82" s="48"/>
      <c r="K82" s="13"/>
    </row>
    <row r="83" spans="2:11" ht="15">
      <c r="B83" s="147"/>
      <c r="C83" s="147"/>
      <c r="D83" s="148"/>
      <c r="E83" s="149"/>
      <c r="F83" s="48"/>
      <c r="G83" s="150"/>
      <c r="H83" s="48"/>
      <c r="I83" s="48"/>
      <c r="J83" s="48"/>
      <c r="K83" s="2"/>
    </row>
    <row r="84" spans="2:11" ht="12.75">
      <c r="B84" s="152"/>
      <c r="C84" s="152"/>
      <c r="D84" s="153"/>
      <c r="E84" s="39"/>
      <c r="F84" s="154"/>
      <c r="G84" s="154"/>
      <c r="I84" s="154"/>
      <c r="J84" s="49"/>
      <c r="K84" s="156"/>
    </row>
    <row r="85" spans="2:11" ht="15.75">
      <c r="B85" s="157"/>
      <c r="C85" s="39"/>
      <c r="D85" s="158"/>
      <c r="E85" s="159"/>
      <c r="F85" s="97"/>
      <c r="G85" s="97"/>
      <c r="H85" s="97"/>
      <c r="I85" s="97"/>
      <c r="K85" s="2"/>
    </row>
    <row r="86" spans="2:11" ht="15">
      <c r="B86" s="157"/>
      <c r="C86" s="39"/>
      <c r="D86" s="158"/>
      <c r="E86" s="161"/>
      <c r="F86" s="99"/>
      <c r="G86" s="99"/>
      <c r="H86" s="162"/>
      <c r="I86" s="99"/>
      <c r="J86" s="49"/>
      <c r="K86" s="2"/>
    </row>
    <row r="87" spans="2:11" ht="15">
      <c r="B87" s="157"/>
      <c r="C87" s="39"/>
      <c r="D87" s="158"/>
      <c r="E87" s="48"/>
      <c r="F87" s="99"/>
      <c r="G87" s="99"/>
      <c r="H87" s="162"/>
      <c r="I87" s="99"/>
      <c r="J87" s="48"/>
      <c r="K87" s="2"/>
    </row>
    <row r="88" spans="2:11" ht="12.75">
      <c r="B88" s="39"/>
      <c r="C88" s="39"/>
      <c r="D88" s="158"/>
      <c r="E88" s="45"/>
      <c r="F88" s="27"/>
      <c r="G88" s="27"/>
      <c r="H88" s="42"/>
      <c r="I88" s="27"/>
      <c r="J88" s="156"/>
      <c r="K88" s="2"/>
    </row>
    <row r="89" ht="12.75">
      <c r="K89" s="2"/>
    </row>
    <row r="91" spans="5:9" ht="15.75">
      <c r="E91" s="47"/>
      <c r="F91" s="166"/>
      <c r="G91" s="166"/>
      <c r="H91" s="97"/>
      <c r="I91" s="166"/>
    </row>
    <row r="92" spans="5:9" ht="12.75">
      <c r="E92" s="48"/>
      <c r="F92" s="167"/>
      <c r="G92" s="167"/>
      <c r="H92" s="99"/>
      <c r="I92" s="167"/>
    </row>
    <row r="93" spans="5:9" ht="12.75">
      <c r="E93" s="48"/>
      <c r="F93" s="167"/>
      <c r="G93" s="167"/>
      <c r="H93" s="99"/>
      <c r="I93" s="167"/>
    </row>
    <row r="95" spans="7:9" ht="15.75">
      <c r="G95" s="97"/>
      <c r="H95" s="97"/>
      <c r="I95" s="166"/>
    </row>
    <row r="96" spans="7:9" ht="12.75">
      <c r="G96" s="99"/>
      <c r="H96" s="99"/>
      <c r="I96" s="167"/>
    </row>
    <row r="97" spans="7:9" ht="12.75">
      <c r="G97" s="99"/>
      <c r="H97" s="99"/>
      <c r="I97" s="167"/>
    </row>
    <row r="114" spans="4:10" ht="12.75">
      <c r="D114" s="1"/>
      <c r="E114" s="42"/>
      <c r="F114" s="164"/>
      <c r="G114" s="155"/>
      <c r="H114" s="165"/>
      <c r="I114" s="160"/>
      <c r="J114" s="1"/>
    </row>
    <row r="115" spans="4:10" ht="12.75">
      <c r="D115" s="1"/>
      <c r="E115" s="42"/>
      <c r="F115" s="164"/>
      <c r="G115" s="155"/>
      <c r="H115" s="165"/>
      <c r="I115" s="160"/>
      <c r="J115" s="1"/>
    </row>
    <row r="116" spans="4:10" ht="12.75">
      <c r="D116" s="1"/>
      <c r="E116" s="42"/>
      <c r="F116" s="164"/>
      <c r="G116" s="155"/>
      <c r="H116" s="165"/>
      <c r="I116" s="160"/>
      <c r="J116" s="1"/>
    </row>
    <row r="117" spans="4:10" ht="12.75">
      <c r="D117" s="1"/>
      <c r="E117" s="42"/>
      <c r="F117" s="164"/>
      <c r="G117" s="155"/>
      <c r="H117" s="165"/>
      <c r="I117" s="160"/>
      <c r="J117" s="1"/>
    </row>
    <row r="118" spans="4:10" ht="12.75">
      <c r="D118" s="1"/>
      <c r="E118" s="42"/>
      <c r="F118" s="164"/>
      <c r="G118" s="155"/>
      <c r="H118" s="165"/>
      <c r="I118" s="160"/>
      <c r="J118" s="1"/>
    </row>
    <row r="119" spans="4:10" ht="12.75">
      <c r="D119" s="1"/>
      <c r="E119" s="42"/>
      <c r="F119" s="164"/>
      <c r="G119" s="155"/>
      <c r="H119" s="165"/>
      <c r="I119" s="160"/>
      <c r="J119" s="1"/>
    </row>
    <row r="120" spans="4:10" ht="12.75">
      <c r="D120" s="1"/>
      <c r="E120" s="42"/>
      <c r="F120" s="164"/>
      <c r="G120" s="155"/>
      <c r="H120" s="165"/>
      <c r="I120" s="160"/>
      <c r="J120" s="1"/>
    </row>
    <row r="121" spans="4:10" ht="12.75">
      <c r="D121" s="1"/>
      <c r="E121" s="42"/>
      <c r="F121" s="164"/>
      <c r="G121" s="155"/>
      <c r="H121" s="165"/>
      <c r="I121" s="160"/>
      <c r="J121" s="1"/>
    </row>
    <row r="122" spans="4:10" ht="12.75">
      <c r="D122" s="1"/>
      <c r="E122" s="42"/>
      <c r="F122" s="164"/>
      <c r="G122" s="155"/>
      <c r="H122" s="165"/>
      <c r="I122" s="160"/>
      <c r="J122" s="1"/>
    </row>
    <row r="123" spans="4:10" ht="12.75">
      <c r="D123" s="1"/>
      <c r="E123" s="42"/>
      <c r="F123" s="164"/>
      <c r="G123" s="155"/>
      <c r="H123" s="165"/>
      <c r="I123" s="160"/>
      <c r="J123" s="1"/>
    </row>
    <row r="124" spans="4:10" ht="12.75">
      <c r="D124" s="1"/>
      <c r="E124" s="42"/>
      <c r="F124" s="164"/>
      <c r="G124" s="155"/>
      <c r="H124" s="165"/>
      <c r="I124" s="160"/>
      <c r="J124" s="1"/>
    </row>
    <row r="125" spans="4:10" ht="12.75">
      <c r="D125" s="1"/>
      <c r="E125" s="42"/>
      <c r="F125" s="164"/>
      <c r="G125" s="155"/>
      <c r="H125" s="165"/>
      <c r="I125" s="160"/>
      <c r="J125" s="1"/>
    </row>
    <row r="126" spans="4:10" ht="12.75">
      <c r="D126" s="1"/>
      <c r="E126" s="42"/>
      <c r="F126" s="164"/>
      <c r="G126" s="155"/>
      <c r="H126" s="165"/>
      <c r="I126" s="160"/>
      <c r="J126" s="1"/>
    </row>
  </sheetData>
  <sheetProtection password="E9C9" sheet="1" formatCells="0" formatColumns="0" formatRows="0" selectLockedCells="1"/>
  <autoFilter ref="B14:J87"/>
  <mergeCells count="17">
    <mergeCell ref="B67:C67"/>
    <mergeCell ref="B19:C19"/>
    <mergeCell ref="B21:C21"/>
    <mergeCell ref="B26:C26"/>
    <mergeCell ref="B37:C37"/>
    <mergeCell ref="B46:C46"/>
    <mergeCell ref="B56:C56"/>
    <mergeCell ref="H80:I80"/>
    <mergeCell ref="H79:I79"/>
    <mergeCell ref="B15:C15"/>
    <mergeCell ref="G7:H7"/>
    <mergeCell ref="B16:C16"/>
    <mergeCell ref="G9:H9"/>
    <mergeCell ref="G12:H12"/>
    <mergeCell ref="B59:C59"/>
    <mergeCell ref="B62:C62"/>
    <mergeCell ref="B66:C66"/>
  </mergeCells>
  <printOptions horizontalCentered="1"/>
  <pageMargins left="0.2362204724409449" right="0.2362204724409449" top="0.7480314960629921" bottom="0.7480314960629921" header="0.5118110236220472" footer="0.31496062992125984"/>
  <pageSetup fitToHeight="16" horizontalDpi="600" verticalDpi="600" orientation="landscape" paperSize="9" scale="67" r:id="rId1"/>
  <headerFooter alignWithMargins="0">
    <oddFooter>&amp;R&amp;9PÁG. &amp;P/&amp;N</oddFooter>
  </headerFooter>
  <rowBreaks count="2" manualBreakCount="2">
    <brk id="36" min="1" max="9" man="1"/>
    <brk id="70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0" zoomScaleNormal="40" zoomScaleSheetLayoutView="70" workbookViewId="0" topLeftCell="A1">
      <selection activeCell="E19" sqref="E19"/>
    </sheetView>
  </sheetViews>
  <sheetFormatPr defaultColWidth="9.140625" defaultRowHeight="12.75"/>
  <cols>
    <col min="1" max="1" width="16.7109375" style="88" customWidth="1"/>
    <col min="2" max="2" width="65.57421875" style="88" customWidth="1"/>
    <col min="3" max="3" width="17.7109375" style="94" customWidth="1"/>
    <col min="4" max="4" width="27.8515625" style="95" customWidth="1"/>
    <col min="5" max="6" width="32.140625" style="88" customWidth="1"/>
    <col min="7" max="7" width="34.8515625" style="88" customWidth="1"/>
    <col min="8" max="9" width="9.140625" style="88" customWidth="1"/>
    <col min="10" max="16384" width="9.140625" style="88" customWidth="1"/>
  </cols>
  <sheetData>
    <row r="1" spans="1:4" s="50" customFormat="1" ht="30.75" customHeight="1">
      <c r="A1" s="28"/>
      <c r="B1" s="28"/>
      <c r="C1" s="28"/>
      <c r="D1" s="28"/>
    </row>
    <row r="2" spans="1:4" s="50" customFormat="1" ht="22.5" customHeight="1">
      <c r="A2" s="30"/>
      <c r="B2" s="30"/>
      <c r="C2" s="30"/>
      <c r="D2" s="30"/>
    </row>
    <row r="3" spans="3:4" s="50" customFormat="1" ht="9.75" customHeight="1">
      <c r="C3" s="30"/>
      <c r="D3" s="30"/>
    </row>
    <row r="4" spans="1:4" s="50" customFormat="1" ht="18">
      <c r="A4" s="31"/>
      <c r="B4" s="31"/>
      <c r="C4" s="31"/>
      <c r="D4" s="31"/>
    </row>
    <row r="5" spans="1:4" s="50" customFormat="1" ht="25.5" customHeight="1" thickBot="1">
      <c r="A5" s="27"/>
      <c r="B5" s="27"/>
      <c r="C5" s="33"/>
      <c r="D5" s="84"/>
    </row>
    <row r="6" spans="1:8" s="27" customFormat="1" ht="7.5" customHeight="1">
      <c r="A6" s="102"/>
      <c r="B6" s="103"/>
      <c r="C6" s="103"/>
      <c r="D6" s="103"/>
      <c r="E6" s="103"/>
      <c r="F6" s="103"/>
      <c r="G6" s="103"/>
      <c r="H6" s="104"/>
    </row>
    <row r="7" spans="1:8" s="85" customFormat="1" ht="15.75" customHeight="1">
      <c r="A7" s="105" t="s">
        <v>0</v>
      </c>
      <c r="B7" s="286" t="str">
        <f>Orçamento!E5</f>
        <v>AVCB - Prédio da ADM e Arquivo</v>
      </c>
      <c r="C7" s="286"/>
      <c r="D7" s="286"/>
      <c r="E7" s="106"/>
      <c r="F7" s="106"/>
      <c r="G7" s="106"/>
      <c r="H7" s="107"/>
    </row>
    <row r="8" spans="1:8" s="85" customFormat="1" ht="6" customHeight="1">
      <c r="A8" s="108"/>
      <c r="B8" s="107"/>
      <c r="C8" s="57"/>
      <c r="D8" s="57"/>
      <c r="E8" s="109"/>
      <c r="F8" s="109"/>
      <c r="G8" s="109"/>
      <c r="H8" s="107"/>
    </row>
    <row r="9" spans="1:8" s="85" customFormat="1" ht="15.75" customHeight="1">
      <c r="A9" s="110" t="str">
        <f>CONCATENATE(Orçamento!B7," ",Orçamento!E7)</f>
        <v>Tipo de Intervenção:  ADEQUAÇÃO</v>
      </c>
      <c r="B9" s="57"/>
      <c r="C9" s="111"/>
      <c r="D9" s="111"/>
      <c r="E9" s="112"/>
      <c r="F9" s="112"/>
      <c r="G9" s="112"/>
      <c r="H9" s="107"/>
    </row>
    <row r="10" spans="1:8" s="85" customFormat="1" ht="6" customHeight="1">
      <c r="A10" s="105"/>
      <c r="B10" s="57"/>
      <c r="C10" s="57"/>
      <c r="D10" s="57"/>
      <c r="E10" s="109"/>
      <c r="F10" s="109"/>
      <c r="G10" s="109"/>
      <c r="H10" s="107"/>
    </row>
    <row r="11" spans="1:8" s="85" customFormat="1" ht="15.75" customHeight="1">
      <c r="A11" s="110" t="s">
        <v>2</v>
      </c>
      <c r="B11" s="111" t="str">
        <f>Orçamento!E9</f>
        <v>Rua Isola Belli Leonardo, nº08, Vila Nova - Itapevi / SP</v>
      </c>
      <c r="C11" s="60"/>
      <c r="D11" s="60"/>
      <c r="E11" s="106"/>
      <c r="F11" s="106"/>
      <c r="G11" s="106"/>
      <c r="H11" s="107"/>
    </row>
    <row r="12" spans="1:8" s="27" customFormat="1" ht="6" customHeight="1" thickBot="1">
      <c r="A12" s="113"/>
      <c r="B12" s="114"/>
      <c r="C12" s="114"/>
      <c r="D12" s="114"/>
      <c r="E12" s="115"/>
      <c r="F12" s="115"/>
      <c r="G12" s="115"/>
      <c r="H12" s="104"/>
    </row>
    <row r="13" spans="1:8" s="86" customFormat="1" ht="12" customHeight="1" thickBot="1">
      <c r="A13" s="116"/>
      <c r="B13" s="103"/>
      <c r="C13" s="103"/>
      <c r="D13" s="103"/>
      <c r="E13" s="103"/>
      <c r="F13" s="103"/>
      <c r="G13" s="103"/>
      <c r="H13" s="117"/>
    </row>
    <row r="14" spans="1:8" s="87" customFormat="1" ht="18.75" thickBot="1">
      <c r="A14" s="277" t="s">
        <v>21</v>
      </c>
      <c r="B14" s="279" t="s">
        <v>22</v>
      </c>
      <c r="C14" s="118" t="s">
        <v>23</v>
      </c>
      <c r="D14" s="118" t="s">
        <v>24</v>
      </c>
      <c r="E14" s="257">
        <v>1</v>
      </c>
      <c r="F14" s="257">
        <v>2</v>
      </c>
      <c r="G14" s="257">
        <v>3</v>
      </c>
      <c r="H14" s="119"/>
    </row>
    <row r="15" spans="1:8" s="87" customFormat="1" ht="18.75" thickBot="1">
      <c r="A15" s="277"/>
      <c r="B15" s="279"/>
      <c r="C15" s="120" t="s">
        <v>12</v>
      </c>
      <c r="D15" s="120" t="s">
        <v>13</v>
      </c>
      <c r="E15" s="258"/>
      <c r="F15" s="258"/>
      <c r="G15" s="258"/>
      <c r="H15" s="119"/>
    </row>
    <row r="16" spans="1:8" ht="12" customHeight="1" thickBot="1">
      <c r="A16" s="121"/>
      <c r="B16" s="121"/>
      <c r="C16" s="121"/>
      <c r="D16" s="121"/>
      <c r="E16" s="122"/>
      <c r="F16" s="122"/>
      <c r="G16" s="122"/>
      <c r="H16" s="123"/>
    </row>
    <row r="17" spans="1:8" ht="23.25" customHeight="1">
      <c r="A17" s="262">
        <f>Orçamento!B15</f>
        <v>1</v>
      </c>
      <c r="B17" s="284" t="str">
        <f>VLOOKUP(A17,Orçamento!$B$15:$J$65,4,FALSE)</f>
        <v>PRÉDIO DA ADMINISTRAÇÃO</v>
      </c>
      <c r="C17" s="284" t="e">
        <f>VLOOKUP(B17,Orçamento!$E$15:$J$65,6,FALSE)</f>
        <v>#DIV/0!</v>
      </c>
      <c r="D17" s="275" t="e">
        <f>Resumo!D16</f>
        <v>#VALUE!</v>
      </c>
      <c r="E17" s="89">
        <v>0</v>
      </c>
      <c r="F17" s="89">
        <v>0</v>
      </c>
      <c r="G17" s="89">
        <v>0</v>
      </c>
      <c r="H17" s="124">
        <f>SUM(E17:G17)</f>
        <v>0</v>
      </c>
    </row>
    <row r="18" spans="1:8" ht="14.25" customHeight="1" thickBot="1">
      <c r="A18" s="263"/>
      <c r="B18" s="285"/>
      <c r="C18" s="285"/>
      <c r="D18" s="276"/>
      <c r="E18" s="125" t="e">
        <f>E17*$D17</f>
        <v>#VALUE!</v>
      </c>
      <c r="F18" s="125" t="e">
        <f>F17*$D17</f>
        <v>#VALUE!</v>
      </c>
      <c r="G18" s="125" t="e">
        <f>G17*$D17</f>
        <v>#VALUE!</v>
      </c>
      <c r="H18" s="124"/>
    </row>
    <row r="19" spans="1:8" ht="23.25" customHeight="1">
      <c r="A19" s="262">
        <f>Orçamento!B66</f>
        <v>2</v>
      </c>
      <c r="B19" s="284" t="str">
        <f>Orçamento!E66</f>
        <v>PRÉDIO DO ARQUIVO</v>
      </c>
      <c r="C19" s="284" t="e">
        <f>Orçamento!J66</f>
        <v>#DIV/0!</v>
      </c>
      <c r="D19" s="275" t="e">
        <f>Resumo!D17</f>
        <v>#VALUE!</v>
      </c>
      <c r="E19" s="89">
        <v>0</v>
      </c>
      <c r="F19" s="89">
        <v>0</v>
      </c>
      <c r="G19" s="89">
        <v>0</v>
      </c>
      <c r="H19" s="124">
        <f>SUM(E19:G19)</f>
        <v>0</v>
      </c>
    </row>
    <row r="20" spans="1:8" ht="14.25" customHeight="1" thickBot="1">
      <c r="A20" s="263"/>
      <c r="B20" s="285"/>
      <c r="C20" s="285"/>
      <c r="D20" s="276"/>
      <c r="E20" s="125" t="e">
        <f>E19*$D19</f>
        <v>#VALUE!</v>
      </c>
      <c r="F20" s="125" t="e">
        <f>F19*$D19</f>
        <v>#VALUE!</v>
      </c>
      <c r="G20" s="125" t="e">
        <f>G19*$D19</f>
        <v>#VALUE!</v>
      </c>
      <c r="H20" s="124"/>
    </row>
    <row r="21" spans="1:9" s="90" customFormat="1" ht="12" customHeight="1" thickBot="1">
      <c r="A21" s="126"/>
      <c r="B21" s="127"/>
      <c r="C21" s="128"/>
      <c r="D21" s="128"/>
      <c r="E21" s="129"/>
      <c r="F21" s="129"/>
      <c r="G21" s="129"/>
      <c r="H21" s="123"/>
      <c r="I21" s="88"/>
    </row>
    <row r="22" spans="1:8" ht="9.75" customHeight="1" thickBot="1">
      <c r="A22" s="280"/>
      <c r="B22" s="281" t="s">
        <v>25</v>
      </c>
      <c r="C22" s="282" t="e">
        <f>SUM(C17:C20)</f>
        <v>#DIV/0!</v>
      </c>
      <c r="D22" s="283" t="e">
        <f>SUM(D17:D20)</f>
        <v>#VALUE!</v>
      </c>
      <c r="E22" s="259" t="e">
        <f>E18+E20</f>
        <v>#VALUE!</v>
      </c>
      <c r="F22" s="259" t="e">
        <f>ROUND(F18+F20,2)</f>
        <v>#VALUE!</v>
      </c>
      <c r="G22" s="259" t="e">
        <f>ROUND(G18+G20,2)</f>
        <v>#VALUE!</v>
      </c>
      <c r="H22" s="123"/>
    </row>
    <row r="23" spans="1:8" ht="9.75" customHeight="1" thickBot="1">
      <c r="A23" s="280"/>
      <c r="B23" s="281"/>
      <c r="C23" s="282"/>
      <c r="D23" s="283"/>
      <c r="E23" s="259"/>
      <c r="F23" s="259"/>
      <c r="G23" s="259"/>
      <c r="H23" s="123"/>
    </row>
    <row r="24" spans="1:8" ht="9.75" customHeight="1" thickBot="1">
      <c r="A24" s="280"/>
      <c r="B24" s="281"/>
      <c r="C24" s="282"/>
      <c r="D24" s="283"/>
      <c r="E24" s="259"/>
      <c r="F24" s="259"/>
      <c r="G24" s="259"/>
      <c r="H24" s="123"/>
    </row>
    <row r="25" spans="1:8" ht="13.5" customHeight="1" thickBot="1">
      <c r="A25" s="267"/>
      <c r="B25" s="269" t="s">
        <v>26</v>
      </c>
      <c r="C25" s="271" t="e">
        <f>D25/D22</f>
        <v>#VALUE!</v>
      </c>
      <c r="D25" s="273" t="e">
        <f>SUM(E22:G22)</f>
        <v>#VALUE!</v>
      </c>
      <c r="E25" s="260" t="e">
        <f>E22</f>
        <v>#VALUE!</v>
      </c>
      <c r="F25" s="260" t="e">
        <f>F22+E25</f>
        <v>#VALUE!</v>
      </c>
      <c r="G25" s="260" t="e">
        <f>G22+F25</f>
        <v>#VALUE!</v>
      </c>
      <c r="H25" s="123"/>
    </row>
    <row r="26" spans="1:8" ht="13.5" customHeight="1" thickBot="1">
      <c r="A26" s="267"/>
      <c r="B26" s="269"/>
      <c r="C26" s="271"/>
      <c r="D26" s="273"/>
      <c r="E26" s="260"/>
      <c r="F26" s="260"/>
      <c r="G26" s="260"/>
      <c r="H26" s="123"/>
    </row>
    <row r="27" spans="1:8" ht="13.5" customHeight="1" thickBot="1">
      <c r="A27" s="268"/>
      <c r="B27" s="270"/>
      <c r="C27" s="272"/>
      <c r="D27" s="274"/>
      <c r="E27" s="261"/>
      <c r="F27" s="261"/>
      <c r="G27" s="261"/>
      <c r="H27" s="123"/>
    </row>
    <row r="28" spans="1:7" ht="12.75">
      <c r="A28" s="91"/>
      <c r="B28" s="91"/>
      <c r="C28" s="91"/>
      <c r="D28" s="91"/>
      <c r="E28" s="91"/>
      <c r="F28" s="91"/>
      <c r="G28" s="91"/>
    </row>
    <row r="29" spans="1:7" ht="14.25">
      <c r="A29" s="92"/>
      <c r="B29" s="91"/>
      <c r="C29" s="91"/>
      <c r="D29" s="91"/>
      <c r="E29" s="91"/>
      <c r="F29" s="91"/>
      <c r="G29" s="91"/>
    </row>
    <row r="30" ht="12.75">
      <c r="B30" s="93"/>
    </row>
    <row r="31" spans="2:7" ht="12.75" customHeight="1">
      <c r="B31" s="39"/>
      <c r="C31" s="278"/>
      <c r="D31" s="278"/>
      <c r="E31" s="96"/>
      <c r="F31" s="96"/>
      <c r="G31" s="96"/>
    </row>
    <row r="32" spans="2:7" ht="15.75">
      <c r="B32" s="47"/>
      <c r="C32" s="264"/>
      <c r="D32" s="264"/>
      <c r="E32" s="98"/>
      <c r="F32" s="98"/>
      <c r="G32" s="98"/>
    </row>
    <row r="33" spans="2:7" ht="12.75" customHeight="1">
      <c r="B33" s="48"/>
      <c r="C33" s="265"/>
      <c r="D33" s="265"/>
      <c r="E33" s="100"/>
      <c r="F33" s="100"/>
      <c r="G33" s="100"/>
    </row>
    <row r="34" spans="2:7" ht="12.75" customHeight="1">
      <c r="B34" s="48"/>
      <c r="C34" s="265"/>
      <c r="D34" s="265"/>
      <c r="E34" s="101"/>
      <c r="F34" s="101"/>
      <c r="G34" s="101"/>
    </row>
    <row r="35" spans="2:7" ht="12.75">
      <c r="B35" s="45"/>
      <c r="C35" s="266"/>
      <c r="D35" s="266"/>
      <c r="E35" s="101"/>
      <c r="F35" s="101"/>
      <c r="G35" s="101"/>
    </row>
  </sheetData>
  <sheetProtection password="E9C9" sheet="1" formatCells="0" formatColumns="0" formatRows="0" selectLockedCells="1"/>
  <mergeCells count="33">
    <mergeCell ref="B19:B20"/>
    <mergeCell ref="C19:C20"/>
    <mergeCell ref="D19:D20"/>
    <mergeCell ref="B7:D7"/>
    <mergeCell ref="A17:A18"/>
    <mergeCell ref="B17:B18"/>
    <mergeCell ref="C17:C18"/>
    <mergeCell ref="D17:D18"/>
    <mergeCell ref="A14:A15"/>
    <mergeCell ref="E25:E27"/>
    <mergeCell ref="C31:D31"/>
    <mergeCell ref="B14:B15"/>
    <mergeCell ref="A22:A24"/>
    <mergeCell ref="B22:B24"/>
    <mergeCell ref="C22:C24"/>
    <mergeCell ref="D22:D24"/>
    <mergeCell ref="E22:E24"/>
    <mergeCell ref="E14:E15"/>
    <mergeCell ref="A19:A20"/>
    <mergeCell ref="C32:D32"/>
    <mergeCell ref="C33:D33"/>
    <mergeCell ref="C34:D34"/>
    <mergeCell ref="C35:D35"/>
    <mergeCell ref="A25:A27"/>
    <mergeCell ref="B25:B27"/>
    <mergeCell ref="C25:C27"/>
    <mergeCell ref="D25:D27"/>
    <mergeCell ref="F14:F15"/>
    <mergeCell ref="F22:F24"/>
    <mergeCell ref="F25:F27"/>
    <mergeCell ref="G14:G15"/>
    <mergeCell ref="G22:G24"/>
    <mergeCell ref="G25:G27"/>
  </mergeCells>
  <conditionalFormatting sqref="E17:G17 E19:G19">
    <cfRule type="cellIs" priority="12803" dxfId="1" operator="equal" stopIfTrue="1">
      <formula>0</formula>
    </cfRule>
    <cfRule type="cellIs" priority="12804" dxfId="6" operator="greaterThan" stopIfTrue="1">
      <formula>0.0000001</formula>
    </cfRule>
  </conditionalFormatting>
  <conditionalFormatting sqref="E17:G17 E19:G19">
    <cfRule type="cellIs" priority="12801" dxfId="1" operator="equal" stopIfTrue="1">
      <formula>0</formula>
    </cfRule>
    <cfRule type="cellIs" priority="12802" dxfId="7" operator="greaterThan" stopIfTrue="1">
      <formula>0.0000001</formula>
    </cfRule>
  </conditionalFormatting>
  <conditionalFormatting sqref="E17:G17 E19:G19">
    <cfRule type="cellIs" priority="12797" dxfId="1" operator="equal" stopIfTrue="1">
      <formula>0</formula>
    </cfRule>
    <cfRule type="cellIs" priority="12798" dxfId="8" operator="greaterThan" stopIfTrue="1">
      <formula>0.0000001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90" zoomScalePageLayoutView="0" workbookViewId="0" topLeftCell="A1">
      <selection activeCell="B20" sqref="B20"/>
    </sheetView>
  </sheetViews>
  <sheetFormatPr defaultColWidth="9.140625" defaultRowHeight="12.75"/>
  <cols>
    <col min="1" max="1" width="14.00390625" style="45" customWidth="1"/>
    <col min="2" max="2" width="79.28125" style="50" customWidth="1"/>
    <col min="3" max="4" width="25.8515625" style="43" customWidth="1"/>
    <col min="5" max="5" width="21.7109375" style="51" customWidth="1"/>
    <col min="6" max="16384" width="9.140625" style="29" customWidth="1"/>
  </cols>
  <sheetData>
    <row r="1" spans="1:5" ht="30.75" customHeight="1">
      <c r="A1" s="27"/>
      <c r="B1" s="28"/>
      <c r="C1" s="28"/>
      <c r="D1" s="28"/>
      <c r="E1" s="28"/>
    </row>
    <row r="2" spans="1:5" ht="12.75">
      <c r="A2" s="27"/>
      <c r="B2" s="30"/>
      <c r="C2" s="30"/>
      <c r="D2" s="30"/>
      <c r="E2" s="30"/>
    </row>
    <row r="3" spans="1:5" ht="9.75" customHeight="1">
      <c r="A3" s="27"/>
      <c r="B3" s="30"/>
      <c r="C3" s="30"/>
      <c r="D3" s="30"/>
      <c r="E3" s="30"/>
    </row>
    <row r="4" spans="1:5" ht="18">
      <c r="A4" s="27"/>
      <c r="B4" s="31"/>
      <c r="C4" s="31"/>
      <c r="D4" s="31"/>
      <c r="E4" s="31"/>
    </row>
    <row r="5" spans="1:5" ht="25.5" customHeight="1" thickBot="1">
      <c r="A5" s="32"/>
      <c r="B5" s="33"/>
      <c r="C5" s="34"/>
      <c r="D5" s="34"/>
      <c r="E5" s="34"/>
    </row>
    <row r="6" spans="1:5" s="35" customFormat="1" ht="16.5" customHeight="1">
      <c r="A6" s="52" t="s">
        <v>0</v>
      </c>
      <c r="B6" s="53" t="str">
        <f>Orçamento!E5</f>
        <v>AVCB - Prédio da ADM e Arquivo</v>
      </c>
      <c r="C6" s="54"/>
      <c r="D6" s="54"/>
      <c r="E6" s="55"/>
    </row>
    <row r="7" spans="1:5" s="35" customFormat="1" ht="7.5" customHeight="1">
      <c r="A7" s="56"/>
      <c r="B7" s="57"/>
      <c r="C7" s="58"/>
      <c r="D7" s="58"/>
      <c r="E7" s="59"/>
    </row>
    <row r="8" spans="1:5" s="35" customFormat="1" ht="18" customHeight="1">
      <c r="A8" s="291"/>
      <c r="B8" s="286"/>
      <c r="C8" s="61"/>
      <c r="D8" s="62"/>
      <c r="E8" s="63"/>
    </row>
    <row r="9" spans="1:5" s="35" customFormat="1" ht="7.5" customHeight="1">
      <c r="A9" s="56"/>
      <c r="B9" s="57"/>
      <c r="C9" s="61"/>
      <c r="D9" s="64"/>
      <c r="E9" s="65"/>
    </row>
    <row r="10" spans="1:5" s="35" customFormat="1" ht="18" customHeight="1">
      <c r="A10" s="56" t="s">
        <v>2</v>
      </c>
      <c r="B10" s="66" t="str">
        <f>Orçamento!E9</f>
        <v>Rua Isola Belli Leonardo, nº08, Vila Nova - Itapevi / SP</v>
      </c>
      <c r="C10" s="61"/>
      <c r="D10" s="62" t="str">
        <f>Orçamento!G9</f>
        <v>Investimento:</v>
      </c>
      <c r="E10" s="67" t="e">
        <f>Orçamento!I9</f>
        <v>#VALUE!</v>
      </c>
    </row>
    <row r="11" spans="1:5" s="35" customFormat="1" ht="7.5" customHeight="1">
      <c r="A11" s="56"/>
      <c r="B11" s="57"/>
      <c r="C11" s="61"/>
      <c r="D11" s="64"/>
      <c r="E11" s="65"/>
    </row>
    <row r="12" spans="1:5" s="35" customFormat="1" ht="18" customHeight="1">
      <c r="A12" s="56" t="s">
        <v>4</v>
      </c>
      <c r="B12" s="68" t="str">
        <f>Orçamento!E12</f>
        <v>CDHU - 185  /  Sinapi-Abr/22  /  Siurb-Jan/22  /  FDE-Abr/22</v>
      </c>
      <c r="C12" s="61"/>
      <c r="D12" s="62"/>
      <c r="E12" s="69"/>
    </row>
    <row r="13" spans="1:5" ht="7.5" customHeight="1" thickBot="1">
      <c r="A13" s="70"/>
      <c r="B13" s="71"/>
      <c r="C13" s="71"/>
      <c r="D13" s="71"/>
      <c r="E13" s="72"/>
    </row>
    <row r="14" spans="1:5" ht="18" customHeight="1" thickBot="1">
      <c r="A14" s="289"/>
      <c r="B14" s="289"/>
      <c r="C14" s="289"/>
      <c r="D14" s="289"/>
      <c r="E14" s="289"/>
    </row>
    <row r="15" spans="1:5" s="37" customFormat="1" ht="39.75" customHeight="1">
      <c r="A15" s="73" t="s">
        <v>6</v>
      </c>
      <c r="B15" s="74" t="s">
        <v>8</v>
      </c>
      <c r="C15" s="75" t="s">
        <v>48</v>
      </c>
      <c r="D15" s="75" t="s">
        <v>49</v>
      </c>
      <c r="E15" s="76" t="s">
        <v>11</v>
      </c>
    </row>
    <row r="16" spans="1:5" s="38" customFormat="1" ht="19.5" customHeight="1">
      <c r="A16" s="77">
        <f>Orçamento!B15</f>
        <v>1</v>
      </c>
      <c r="B16" s="78" t="str">
        <f>VLOOKUP(A16,Orçamento!$B$15:$J$65,4,FALSE)</f>
        <v>PRÉDIO DA ADMINISTRAÇÃO</v>
      </c>
      <c r="C16" s="79">
        <f>VLOOKUP(B16,Orçamento!$E$15:$J$65,2,FALSE)</f>
        <v>0</v>
      </c>
      <c r="D16" s="80" t="e">
        <f>ROUND(C16*(1+Orçamento!$G$80),2)</f>
        <v>#VALUE!</v>
      </c>
      <c r="E16" s="81" t="e">
        <f>VLOOKUP(B16,Orçamento!$E$15:$J89,6,FALSE)</f>
        <v>#DIV/0!</v>
      </c>
    </row>
    <row r="17" spans="1:5" s="38" customFormat="1" ht="19.5" customHeight="1">
      <c r="A17" s="77">
        <f>Orçamento!B66</f>
        <v>2</v>
      </c>
      <c r="B17" s="78" t="str">
        <f>Orçamento!E66</f>
        <v>PRÉDIO DO ARQUIVO</v>
      </c>
      <c r="C17" s="79">
        <f>Orçamento!F66</f>
        <v>0</v>
      </c>
      <c r="D17" s="80" t="e">
        <f>C17*(1+Orçamento!$G$80)</f>
        <v>#VALUE!</v>
      </c>
      <c r="E17" s="81" t="e">
        <f>VLOOKUP(B17,Orçamento!$E$15:$J90,6,FALSE)</f>
        <v>#DIV/0!</v>
      </c>
    </row>
    <row r="18" spans="1:5" ht="27" customHeight="1" thickBot="1">
      <c r="A18" s="290" t="s">
        <v>45</v>
      </c>
      <c r="B18" s="290"/>
      <c r="C18" s="82">
        <f>SUM(C16:C17)</f>
        <v>0</v>
      </c>
      <c r="D18" s="82" t="e">
        <f>SUM(D16:D17)</f>
        <v>#VALUE!</v>
      </c>
      <c r="E18" s="83" t="e">
        <f>SUM(E16:E17)</f>
        <v>#DIV/0!</v>
      </c>
    </row>
    <row r="19" spans="1:5" ht="12.75" customHeight="1">
      <c r="A19" s="39"/>
      <c r="B19" s="39"/>
      <c r="C19" s="40"/>
      <c r="D19" s="40"/>
      <c r="E19" s="41"/>
    </row>
    <row r="20" spans="1:5" ht="12.75" customHeight="1">
      <c r="A20" s="39"/>
      <c r="B20" s="39"/>
      <c r="C20" s="40"/>
      <c r="D20" s="42"/>
      <c r="E20" s="41"/>
    </row>
    <row r="21" spans="1:5" ht="12.75" customHeight="1">
      <c r="A21" s="39"/>
      <c r="B21" s="39"/>
      <c r="D21" s="42"/>
      <c r="E21" s="41"/>
    </row>
    <row r="22" spans="1:5" ht="15" customHeight="1">
      <c r="A22" s="27"/>
      <c r="B22" s="27"/>
      <c r="E22" s="42"/>
    </row>
    <row r="23" spans="1:5" ht="12.75" customHeight="1">
      <c r="A23" s="39"/>
      <c r="B23" s="44"/>
      <c r="C23" s="40"/>
      <c r="D23" s="40"/>
      <c r="E23" s="41"/>
    </row>
    <row r="24" spans="1:5" ht="12.75" customHeight="1">
      <c r="A24" s="39"/>
      <c r="B24" s="39"/>
      <c r="C24" s="40"/>
      <c r="D24" s="40"/>
      <c r="E24" s="41"/>
    </row>
    <row r="25" spans="1:5" ht="12.75" customHeight="1">
      <c r="A25" s="39"/>
      <c r="B25" s="44"/>
      <c r="C25" s="40"/>
      <c r="D25" s="40"/>
      <c r="E25" s="41"/>
    </row>
    <row r="26" spans="1:5" ht="12.75" customHeight="1">
      <c r="A26" s="39"/>
      <c r="B26" s="39"/>
      <c r="C26" s="278"/>
      <c r="D26" s="278"/>
      <c r="E26" s="278"/>
    </row>
    <row r="27" spans="2:5" ht="15" customHeight="1">
      <c r="B27" s="46"/>
      <c r="C27" s="287"/>
      <c r="D27" s="287"/>
      <c r="E27" s="287"/>
    </row>
    <row r="28" spans="2:5" ht="12.75" customHeight="1">
      <c r="B28" s="48"/>
      <c r="C28" s="288"/>
      <c r="D28" s="288"/>
      <c r="E28" s="288"/>
    </row>
    <row r="29" spans="2:5" ht="12.75" customHeight="1">
      <c r="B29" s="48"/>
      <c r="C29" s="288"/>
      <c r="D29" s="288"/>
      <c r="E29" s="288"/>
    </row>
    <row r="30" spans="2:5" ht="12.75" customHeight="1">
      <c r="B30" s="45"/>
      <c r="C30" s="288"/>
      <c r="D30" s="288"/>
      <c r="E30" s="288"/>
    </row>
  </sheetData>
  <sheetProtection password="E9C9" sheet="1" formatCells="0" formatColumns="0" formatRows="0" selectLockedCells="1"/>
  <mergeCells count="8">
    <mergeCell ref="A8:B8"/>
    <mergeCell ref="C26:E26"/>
    <mergeCell ref="C27:E27"/>
    <mergeCell ref="C28:E28"/>
    <mergeCell ref="C29:E29"/>
    <mergeCell ref="C30:E30"/>
    <mergeCell ref="A14:E14"/>
    <mergeCell ref="A18:B18"/>
  </mergeCells>
  <printOptions horizontalCentered="1"/>
  <pageMargins left="0.7874015748031497" right="0.3937007874015748" top="0.7874015748031497" bottom="0.3937007874015748" header="0.5118110236220472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User</cp:lastModifiedBy>
  <cp:lastPrinted>2022-02-14T16:28:05Z</cp:lastPrinted>
  <dcterms:created xsi:type="dcterms:W3CDTF">2017-01-12T18:28:45Z</dcterms:created>
  <dcterms:modified xsi:type="dcterms:W3CDTF">2022-06-06T19:57:45Z</dcterms:modified>
  <cp:category/>
  <cp:version/>
  <cp:contentType/>
  <cp:contentStatus/>
</cp:coreProperties>
</file>